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A01AD1F7-8191-E04F-ABFE-5F37A04F54EE}" xr6:coauthVersionLast="47" xr6:coauthVersionMax="47" xr10:uidLastSave="{00000000-0000-0000-0000-000000000000}"/>
  <bookViews>
    <workbookView xWindow="0" yWindow="500" windowWidth="28800" windowHeight="17500" firstSheet="9" activeTab="9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Gravel AL 2024" sheetId="131" r:id="rId10"/>
    <sheet name="Blackheart All Road TI 2022" sheetId="77" r:id="rId11"/>
    <sheet name="BlackMtnCy La Cabra 2022" sheetId="34" r:id="rId12"/>
    <sheet name="BlackMtnCy Monstercross V5 2022" sheetId="33" r:id="rId13"/>
    <sheet name="Bombtrack Beyond 2 2022" sheetId="19" r:id="rId14"/>
    <sheet name="Bombtrack Beyond+ Adv 2022" sheetId="57" r:id="rId15"/>
    <sheet name="Bombtrack Hook 2022" sheetId="58" r:id="rId16"/>
    <sheet name="BMC URS AL 2022" sheetId="75" r:id="rId17"/>
    <sheet name="BMC URS AL SUS 2022" sheetId="76" r:id="rId18"/>
    <sheet name="BMC URS One 2022" sheetId="4" r:id="rId19"/>
    <sheet name="Breezer Radar X Pro 2022" sheetId="2" r:id="rId20"/>
    <sheet name="Calfee adventure 2022" sheetId="85" r:id="rId21"/>
    <sheet name="Cannondale SuperSix Evo SE 2022" sheetId="112" r:id="rId22"/>
    <sheet name="Cannondale Topstone Lefty 2023" sheetId="111" r:id="rId23"/>
    <sheet name="Canyon Grail 7 1by 2022" sheetId="41" r:id="rId24"/>
    <sheet name="Canyon Grail SL 2022" sheetId="16" r:id="rId25"/>
    <sheet name="Canyon Grizl 7 1by 2022" sheetId="42" r:id="rId26"/>
    <sheet name="Cervelo Aspero 2022" sheetId="79" r:id="rId27"/>
    <sheet name="Chiru Kegeti 2023" sheetId="117" r:id="rId28"/>
    <sheet name="Chiru Kegeti 2022" sheetId="66" r:id="rId29"/>
    <sheet name="Chumba Terlingua SL Tit 2023" sheetId="36" r:id="rId30"/>
    <sheet name="Chumba Terlingua Steel fdo 2022" sheetId="119" r:id="rId31"/>
    <sheet name="Chumba Yaupon Steel Sus 2023" sheetId="120" r:id="rId32"/>
    <sheet name="Chumba Yaupon 2022" sheetId="73" r:id="rId33"/>
    <sheet name="Cinelli Hobootleg Geo 2022" sheetId="26" r:id="rId34"/>
    <sheet name="Commencal 365 2023" sheetId="107" r:id="rId35"/>
    <sheet name="Cotic Cascade 2022" sheetId="71" r:id="rId36"/>
    <sheet name="Curve GMX+ Steel 2023" sheetId="124" r:id="rId37"/>
    <sheet name="Devinci Hatchet 2022" sheetId="81" r:id="rId38"/>
    <sheet name="Enigma Escape XR 2023" sheetId="121" r:id="rId39"/>
    <sheet name="Enigma Explor Flat Bar 2023" sheetId="35" r:id="rId40"/>
    <sheet name="Enve Mog 2023" sheetId="113" r:id="rId41"/>
    <sheet name="Evil Chamois Hagar GRX 2022" sheetId="3" r:id="rId42"/>
    <sheet name="Fezzari Shafer 2022" sheetId="88" r:id="rId43"/>
    <sheet name="Fiftyone Assassin short-hi 2022" sheetId="46" r:id="rId44"/>
    <sheet name="Fiftyone Assassin long-low 2022" sheetId="45" r:id="rId45"/>
    <sheet name="Focus Atlas 8.9 2023" sheetId="100" r:id="rId46"/>
    <sheet name="Fustle Causway GR1 2022" sheetId="91" r:id="rId47"/>
    <sheet name="Genesis Vagabond 2022" sheetId="51" r:id="rId48"/>
    <sheet name="Giant Revolt pro long 2023" sheetId="110" r:id="rId49"/>
    <sheet name="Giant Revolt pro short 2023" sheetId="109" r:id="rId50"/>
    <sheet name="Giant Revolt X pro 1 long 2023" sheetId="99" r:id="rId51"/>
    <sheet name="Giant Revolt X pro 1 short 2023" sheetId="98" r:id="rId52"/>
    <sheet name="Hudski Doggler Gravel 2022" sheetId="63" r:id="rId53"/>
    <sheet name="Ibis Hakka MX 2023" sheetId="104" r:id="rId54"/>
    <sheet name="Knolly Cache Steel 2022" sheetId="14" r:id="rId55"/>
    <sheet name="Kona Sutra ULTD 2022" sheetId="24" r:id="rId56"/>
    <sheet name="Lauf Siegla 2022" sheetId="11" r:id="rId57"/>
    <sheet name="Light Blue Darwin 2022" sheetId="47" r:id="rId58"/>
    <sheet name="Liz Devote Advance 2023" sheetId="105" r:id="rId59"/>
    <sheet name="Lynskey GR300 2023" sheetId="122" r:id="rId60"/>
    <sheet name="Marin DSX 2 2022" sheetId="30" r:id="rId61"/>
    <sheet name="Mason InSearchOf 2022" sheetId="6" r:id="rId62"/>
    <sheet name="Merida Silex 2022" sheetId="44" r:id="rId63"/>
    <sheet name="Moots Routt ESC 2022" sheetId="43" r:id="rId64"/>
    <sheet name="Mosaic GT-1X 2022" sheetId="69" r:id="rId65"/>
    <sheet name="Niner RLT 9 RDO 2022" sheetId="18" r:id="rId66"/>
    <sheet name="No22 Drifter X 2022" sheetId="15" r:id="rId67"/>
    <sheet name="Noble GX 5 2022" sheetId="32" r:id="rId68"/>
    <sheet name="Nordest Kutxo 2022" sheetId="78" r:id="rId69"/>
    <sheet name="Nukeproof Digger 2022" sheetId="128" r:id="rId70"/>
    <sheet name="Obed Boundary 2022" sheetId="48" r:id="rId71"/>
    <sheet name="OPEN U.P. 2022" sheetId="20" r:id="rId72"/>
    <sheet name="Open WI.DE 2022" sheetId="80" r:id="rId73"/>
    <sheet name="Orbea Terra M 2023" sheetId="103" r:id="rId74"/>
    <sheet name="Orbea Terra H 2023" sheetId="102" r:id="rId75"/>
    <sheet name="Otso Fenrir 2022" sheetId="67" r:id="rId76"/>
    <sheet name="Otso Waheela C front 2022" sheetId="93" r:id="rId77"/>
    <sheet name="Otso Waheela C rear 2022" sheetId="94" r:id="rId78"/>
    <sheet name="Otso Warakin Stainless 2022" sheetId="74" r:id="rId79"/>
    <sheet name="Panorama Katahdin 2023" sheetId="126" r:id="rId80"/>
    <sheet name="Panorama Taiga EXP 2023" sheetId="127" r:id="rId81"/>
    <sheet name="Panorama Taiga EXP 2022" sheetId="70" r:id="rId82"/>
    <sheet name="Pinarello Grevil F 2023" sheetId="40" r:id="rId83"/>
    <sheet name="Reeb Sams Pants 2022" sheetId="49" r:id="rId84"/>
    <sheet name="Revel Rover 2022" sheetId="52" r:id="rId85"/>
    <sheet name="Ribble Gravel SL 2022" sheetId="10" r:id="rId86"/>
    <sheet name="Ridley Kanzo Adventure New 2022" sheetId="53" r:id="rId87"/>
    <sheet name="Ritchey Outback frameset 2022" sheetId="13" r:id="rId88"/>
    <sheet name="Rodeo Flaanimal 5.0 2024" sheetId="132" r:id="rId89"/>
    <sheet name="Rodeo TrailDonkey 4.0 2023" sheetId="125" r:id="rId90"/>
    <sheet name="Rondo MYLC CF Hi 2022" sheetId="90" r:id="rId91"/>
    <sheet name="Rose Backroad XPLR 2022" sheetId="92" r:id="rId92"/>
    <sheet name="Rondo MYLC CF Lo 2022" sheetId="89" r:id="rId93"/>
    <sheet name="Salsa Cutthroat 2022" sheetId="39" r:id="rId94"/>
    <sheet name="Salsa Fargo rear dropout 2022" sheetId="23" r:id="rId95"/>
    <sheet name="Salsa Fargo front dropout 2022" sheetId="22" r:id="rId96"/>
    <sheet name="Salsa Journeyer 700c 2023" sheetId="130" r:id="rId97"/>
    <sheet name="Salsa Vaya 2022" sheetId="21" r:id="rId98"/>
    <sheet name="Salsa Warbird 2022" sheetId="38" r:id="rId99"/>
    <sheet name="Santa Cruz Stigmata CC 2023" sheetId="129" r:id="rId100"/>
    <sheet name="Santa Cruz Stigmata 2022" sheetId="54" r:id="rId101"/>
    <sheet name="Scott Addict Gravel 2022" sheetId="86" r:id="rId102"/>
    <sheet name="Shand Stooshie 2022" sheetId="37" r:id="rId103"/>
    <sheet name="Solace OM-3 Short 2022" sheetId="50" r:id="rId104"/>
    <sheet name="Soma Wolverine 2022" sheetId="87" r:id="rId105"/>
    <sheet name="Sonder Camino AL 2022" sheetId="65" r:id="rId106"/>
    <sheet name="Specialized Crux 2023" sheetId="123" r:id="rId107"/>
    <sheet name="Specialized Diverge 2022" sheetId="56" r:id="rId108"/>
    <sheet name="Specialized Diverge Evo 2022" sheetId="29" r:id="rId109"/>
    <sheet name="Specialized Diverge STR 2023" sheetId="97" r:id="rId110"/>
    <sheet name="Squid Gravtron 2022" sheetId="59" r:id="rId111"/>
    <sheet name="Surly Ghost Grappler 2022" sheetId="5" r:id="rId112"/>
    <sheet name="Thesis OB1 2022" sheetId="25" r:id="rId113"/>
    <sheet name="Tout Terrain Scrambler 28 2022" sheetId="12" r:id="rId114"/>
    <sheet name="Trek Checkpoint SL5 2022" sheetId="9" r:id="rId115"/>
    <sheet name="Tumbleweed Stargazer 2022" sheetId="7" r:id="rId116"/>
    <sheet name="Ventum GS1 2023" sheetId="101" r:id="rId117"/>
    <sheet name="Why R+ V4 2022" sheetId="55" r:id="rId118"/>
    <sheet name="Whyte Friston Gravel 2022" sheetId="31" r:id="rId119"/>
    <sheet name="Whyte Gisburn 2022" sheetId="60" r:id="rId120"/>
    <sheet name="Wilde Earth Ship Steel 2023" sheetId="115" r:id="rId121"/>
    <sheet name="Wilde Rambler SL 2023" sheetId="106" r:id="rId122"/>
    <sheet name="Wilier Jena 2022" sheetId="82" r:id="rId123"/>
    <sheet name="Wilier Rave SLR 2022" sheetId="83" r:id="rId124"/>
    <sheet name="YT Szepter 2023" sheetId="96" r:id="rId125"/>
  </sheets>
  <definedNames>
    <definedName name="dropper" localSheetId="112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132" l="1"/>
  <c r="E22" i="132"/>
  <c r="F22" i="132"/>
  <c r="G22" i="132"/>
  <c r="H22" i="132"/>
  <c r="C22" i="132"/>
  <c r="C30" i="132"/>
  <c r="C29" i="132"/>
  <c r="H6" i="132"/>
  <c r="H7" i="132"/>
  <c r="H8" i="132"/>
  <c r="H9" i="132"/>
  <c r="H10" i="132"/>
  <c r="H11" i="132"/>
  <c r="H12" i="132"/>
  <c r="H13" i="132"/>
  <c r="H14" i="132"/>
  <c r="H15" i="132"/>
  <c r="H16" i="132"/>
  <c r="H17" i="132"/>
  <c r="H18" i="132"/>
  <c r="H19" i="132"/>
  <c r="H20" i="132"/>
  <c r="H21" i="132"/>
  <c r="H30" i="132"/>
  <c r="G30" i="132"/>
  <c r="F30" i="132"/>
  <c r="E30" i="132"/>
  <c r="D30" i="132"/>
  <c r="H29" i="132"/>
  <c r="G29" i="132"/>
  <c r="F29" i="132"/>
  <c r="E29" i="132"/>
  <c r="D29" i="132"/>
  <c r="G21" i="132"/>
  <c r="F21" i="132"/>
  <c r="E21" i="132"/>
  <c r="D21" i="132"/>
  <c r="C21" i="132"/>
  <c r="B21" i="132"/>
  <c r="G20" i="132"/>
  <c r="F20" i="132"/>
  <c r="E20" i="132"/>
  <c r="D20" i="132"/>
  <c r="C20" i="132"/>
  <c r="B20" i="132"/>
  <c r="G19" i="132"/>
  <c r="F19" i="132"/>
  <c r="E19" i="132"/>
  <c r="D19" i="132"/>
  <c r="C19" i="132"/>
  <c r="B19" i="132"/>
  <c r="G18" i="132"/>
  <c r="F18" i="132"/>
  <c r="E18" i="132"/>
  <c r="D18" i="132"/>
  <c r="C18" i="132"/>
  <c r="B18" i="132"/>
  <c r="G17" i="132"/>
  <c r="F17" i="132"/>
  <c r="E17" i="132"/>
  <c r="D17" i="132"/>
  <c r="C17" i="132"/>
  <c r="B17" i="132"/>
  <c r="G16" i="132"/>
  <c r="F16" i="132"/>
  <c r="E16" i="132"/>
  <c r="D16" i="132"/>
  <c r="C16" i="132"/>
  <c r="B16" i="132"/>
  <c r="G15" i="132"/>
  <c r="F15" i="132"/>
  <c r="E15" i="132"/>
  <c r="D15" i="132"/>
  <c r="C15" i="132"/>
  <c r="B15" i="132"/>
  <c r="G14" i="132"/>
  <c r="F14" i="132"/>
  <c r="E14" i="132"/>
  <c r="D14" i="132"/>
  <c r="C14" i="132"/>
  <c r="B14" i="132"/>
  <c r="G13" i="132"/>
  <c r="F13" i="132"/>
  <c r="E13" i="132"/>
  <c r="D13" i="132"/>
  <c r="C13" i="132"/>
  <c r="B13" i="132"/>
  <c r="G12" i="132"/>
  <c r="F12" i="132"/>
  <c r="E12" i="132"/>
  <c r="D12" i="132"/>
  <c r="C12" i="132"/>
  <c r="B12" i="132"/>
  <c r="G11" i="132"/>
  <c r="F11" i="132"/>
  <c r="E11" i="132"/>
  <c r="D11" i="132"/>
  <c r="C11" i="132"/>
  <c r="B11" i="132"/>
  <c r="G10" i="132"/>
  <c r="F10" i="132"/>
  <c r="E10" i="132"/>
  <c r="D10" i="132"/>
  <c r="C10" i="132"/>
  <c r="B10" i="132"/>
  <c r="G9" i="132"/>
  <c r="F9" i="132"/>
  <c r="E9" i="132"/>
  <c r="D9" i="132"/>
  <c r="C9" i="132"/>
  <c r="B9" i="132"/>
  <c r="G8" i="132"/>
  <c r="F8" i="132"/>
  <c r="E8" i="132"/>
  <c r="D8" i="132"/>
  <c r="C8" i="132"/>
  <c r="B8" i="132"/>
  <c r="G7" i="132"/>
  <c r="F7" i="132"/>
  <c r="E7" i="132"/>
  <c r="D7" i="132"/>
  <c r="C7" i="132"/>
  <c r="B7" i="132"/>
  <c r="G6" i="132"/>
  <c r="F6" i="132"/>
  <c r="E6" i="132"/>
  <c r="D6" i="132"/>
  <c r="C6" i="132"/>
  <c r="B6" i="132"/>
  <c r="E28" i="131"/>
  <c r="F28" i="131"/>
  <c r="G28" i="131"/>
  <c r="H28" i="131"/>
  <c r="I28" i="131"/>
  <c r="J28" i="131"/>
  <c r="D28" i="131"/>
  <c r="H29" i="130" l="1"/>
  <c r="D26" i="130"/>
  <c r="E26" i="130"/>
  <c r="F26" i="130"/>
  <c r="G26" i="130"/>
  <c r="H26" i="130"/>
  <c r="G29" i="130" s="1"/>
  <c r="H28" i="130" s="1"/>
  <c r="D27" i="130"/>
  <c r="D29" i="130" s="1"/>
  <c r="E28" i="130" s="1"/>
  <c r="E27" i="130"/>
  <c r="E29" i="130" s="1"/>
  <c r="F28" i="130" s="1"/>
  <c r="F27" i="130"/>
  <c r="F29" i="130" s="1"/>
  <c r="G28" i="130" s="1"/>
  <c r="G27" i="130"/>
  <c r="H27" i="130"/>
  <c r="C27" i="130"/>
  <c r="C29" i="130" s="1"/>
  <c r="D28" i="130" s="1"/>
  <c r="C26" i="130"/>
  <c r="C28" i="130" s="1"/>
  <c r="B22" i="130"/>
  <c r="C22" i="130"/>
  <c r="D22" i="130"/>
  <c r="E22" i="130"/>
  <c r="F22" i="130"/>
  <c r="G22" i="130"/>
  <c r="H22" i="130"/>
  <c r="B7" i="130"/>
  <c r="C7" i="130"/>
  <c r="D7" i="130"/>
  <c r="E7" i="130"/>
  <c r="F7" i="130"/>
  <c r="G7" i="130"/>
  <c r="H7" i="130"/>
  <c r="B8" i="130"/>
  <c r="C8" i="130"/>
  <c r="D8" i="130"/>
  <c r="E8" i="130"/>
  <c r="F8" i="130"/>
  <c r="G8" i="130"/>
  <c r="H8" i="130"/>
  <c r="B9" i="130"/>
  <c r="C9" i="130"/>
  <c r="D9" i="130"/>
  <c r="E9" i="130"/>
  <c r="F9" i="130"/>
  <c r="G9" i="130"/>
  <c r="H9" i="130"/>
  <c r="B10" i="130"/>
  <c r="C10" i="130"/>
  <c r="D10" i="130"/>
  <c r="E10" i="130"/>
  <c r="F10" i="130"/>
  <c r="G10" i="130"/>
  <c r="H10" i="130"/>
  <c r="B11" i="130"/>
  <c r="C11" i="130"/>
  <c r="D11" i="130"/>
  <c r="E11" i="130"/>
  <c r="F11" i="130"/>
  <c r="G11" i="130"/>
  <c r="H11" i="130"/>
  <c r="B12" i="130"/>
  <c r="C12" i="130"/>
  <c r="D12" i="130"/>
  <c r="E12" i="130"/>
  <c r="F12" i="130"/>
  <c r="G12" i="130"/>
  <c r="H12" i="130"/>
  <c r="B13" i="130"/>
  <c r="C13" i="130"/>
  <c r="D13" i="130"/>
  <c r="E13" i="130"/>
  <c r="F13" i="130"/>
  <c r="G13" i="130"/>
  <c r="H13" i="130"/>
  <c r="B14" i="130"/>
  <c r="C14" i="130"/>
  <c r="D14" i="130"/>
  <c r="E14" i="130"/>
  <c r="F14" i="130"/>
  <c r="G14" i="130"/>
  <c r="H14" i="130"/>
  <c r="B15" i="130"/>
  <c r="C15" i="130"/>
  <c r="D15" i="130"/>
  <c r="E15" i="130"/>
  <c r="F15" i="130"/>
  <c r="G15" i="130"/>
  <c r="H15" i="130"/>
  <c r="B16" i="130"/>
  <c r="C16" i="130"/>
  <c r="D16" i="130"/>
  <c r="E16" i="130"/>
  <c r="F16" i="130"/>
  <c r="G16" i="130"/>
  <c r="H16" i="130"/>
  <c r="B17" i="130"/>
  <c r="C17" i="130"/>
  <c r="D17" i="130"/>
  <c r="E17" i="130"/>
  <c r="F17" i="130"/>
  <c r="G17" i="130"/>
  <c r="H17" i="130"/>
  <c r="B18" i="130"/>
  <c r="C18" i="130"/>
  <c r="D18" i="130"/>
  <c r="E18" i="130"/>
  <c r="F18" i="130"/>
  <c r="G18" i="130"/>
  <c r="H18" i="130"/>
  <c r="B19" i="130"/>
  <c r="C19" i="130"/>
  <c r="D19" i="130"/>
  <c r="E19" i="130"/>
  <c r="F19" i="130"/>
  <c r="G19" i="130"/>
  <c r="H19" i="130"/>
  <c r="B20" i="130"/>
  <c r="C20" i="130"/>
  <c r="D20" i="130"/>
  <c r="E20" i="130"/>
  <c r="F20" i="130"/>
  <c r="G20" i="130"/>
  <c r="H20" i="130"/>
  <c r="B21" i="130"/>
  <c r="C21" i="130"/>
  <c r="D21" i="130"/>
  <c r="E21" i="130"/>
  <c r="F21" i="130"/>
  <c r="G21" i="130"/>
  <c r="H21" i="130"/>
  <c r="C6" i="130"/>
  <c r="D6" i="130"/>
  <c r="E6" i="130"/>
  <c r="F6" i="130"/>
  <c r="G6" i="130"/>
  <c r="H6" i="130"/>
  <c r="B6" i="130"/>
  <c r="D17" i="129"/>
  <c r="E17" i="129"/>
  <c r="F17" i="129"/>
  <c r="G17" i="129"/>
  <c r="C17" i="129"/>
  <c r="B8" i="129"/>
  <c r="C8" i="129"/>
  <c r="D8" i="129"/>
  <c r="E8" i="129"/>
  <c r="F8" i="129"/>
  <c r="G8" i="129"/>
  <c r="B9" i="129"/>
  <c r="C9" i="129"/>
  <c r="D9" i="129"/>
  <c r="E9" i="129"/>
  <c r="F9" i="129"/>
  <c r="G9" i="129"/>
  <c r="B10" i="129"/>
  <c r="C10" i="129"/>
  <c r="D10" i="129"/>
  <c r="E10" i="129"/>
  <c r="F10" i="129"/>
  <c r="G10" i="129"/>
  <c r="B11" i="129"/>
  <c r="C11" i="129"/>
  <c r="D11" i="129"/>
  <c r="E11" i="129"/>
  <c r="F11" i="129"/>
  <c r="G11" i="129"/>
  <c r="B12" i="129"/>
  <c r="C12" i="129"/>
  <c r="D12" i="129"/>
  <c r="E12" i="129"/>
  <c r="F12" i="129"/>
  <c r="G12" i="129"/>
  <c r="B13" i="129"/>
  <c r="C13" i="129"/>
  <c r="D13" i="129"/>
  <c r="E13" i="129"/>
  <c r="F13" i="129"/>
  <c r="G13" i="129"/>
  <c r="B14" i="129"/>
  <c r="C14" i="129"/>
  <c r="D14" i="129"/>
  <c r="D19" i="129" s="1"/>
  <c r="E14" i="129"/>
  <c r="F14" i="129"/>
  <c r="G14" i="129"/>
  <c r="B15" i="129"/>
  <c r="C15" i="129"/>
  <c r="D15" i="129"/>
  <c r="E15" i="129"/>
  <c r="F15" i="129"/>
  <c r="G15" i="129"/>
  <c r="B16" i="129"/>
  <c r="C16" i="129"/>
  <c r="D16" i="129"/>
  <c r="E16" i="129"/>
  <c r="F16" i="129"/>
  <c r="G16" i="129"/>
  <c r="B17" i="129"/>
  <c r="B18" i="129"/>
  <c r="C18" i="129"/>
  <c r="D18" i="129"/>
  <c r="E18" i="129"/>
  <c r="F18" i="129"/>
  <c r="G18" i="129"/>
  <c r="C7" i="129"/>
  <c r="D7" i="129"/>
  <c r="E7" i="129"/>
  <c r="F7" i="129"/>
  <c r="G7" i="129"/>
  <c r="B7" i="129"/>
  <c r="D6" i="129"/>
  <c r="E6" i="129"/>
  <c r="F6" i="129"/>
  <c r="G6" i="129"/>
  <c r="C6" i="129"/>
  <c r="D34" i="128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E21" i="14"/>
  <c r="F20" i="14" s="1"/>
  <c r="F21" i="14"/>
  <c r="G20" i="14" s="1"/>
  <c r="G21" i="14"/>
  <c r="H20" i="14" s="1"/>
  <c r="H21" i="14"/>
  <c r="I20" i="14" s="1"/>
  <c r="I21" i="14"/>
  <c r="D21" i="14"/>
  <c r="C21" i="14"/>
  <c r="D20" i="14" s="1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6" i="11"/>
  <c r="E26" i="11"/>
  <c r="F26" i="11"/>
  <c r="G26" i="11"/>
  <c r="D27" i="11"/>
  <c r="D25" i="11" s="1"/>
  <c r="E24" i="11" s="1"/>
  <c r="E27" i="11"/>
  <c r="F27" i="11"/>
  <c r="G27" i="11"/>
  <c r="G25" i="11" s="1"/>
  <c r="C27" i="11"/>
  <c r="C25" i="11" s="1"/>
  <c r="D24" i="11" s="1"/>
  <c r="C26" i="11"/>
  <c r="C24" i="11" s="1"/>
  <c r="G23" i="52"/>
  <c r="C23" i="52"/>
  <c r="D24" i="52"/>
  <c r="E23" i="52" s="1"/>
  <c r="E24" i="52"/>
  <c r="F23" i="52" s="1"/>
  <c r="F24" i="52"/>
  <c r="G24" i="52"/>
  <c r="C24" i="52"/>
  <c r="D23" i="52" s="1"/>
  <c r="D21" i="10"/>
  <c r="E21" i="10"/>
  <c r="F21" i="10"/>
  <c r="G21" i="10"/>
  <c r="D22" i="10"/>
  <c r="E22" i="10"/>
  <c r="F22" i="10"/>
  <c r="G22" i="10"/>
  <c r="C22" i="10"/>
  <c r="C21" i="10"/>
  <c r="G22" i="39"/>
  <c r="D24" i="13"/>
  <c r="E24" i="13"/>
  <c r="F24" i="13"/>
  <c r="G23" i="13" s="1"/>
  <c r="G24" i="13"/>
  <c r="C24" i="13"/>
  <c r="D23" i="13" s="1"/>
  <c r="C23" i="13"/>
  <c r="F23" i="13"/>
  <c r="E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9" i="124"/>
  <c r="F28" i="124" s="1"/>
  <c r="F29" i="124"/>
  <c r="G28" i="124" s="1"/>
  <c r="G29" i="124"/>
  <c r="H28" i="124" s="1"/>
  <c r="H29" i="124"/>
  <c r="D29" i="124"/>
  <c r="E28" i="124" s="1"/>
  <c r="C29" i="124"/>
  <c r="D28" i="124" s="1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8" i="122"/>
  <c r="H29" i="122" s="1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E24" i="39"/>
  <c r="D24" i="39"/>
  <c r="D22" i="39" s="1"/>
  <c r="E21" i="39" s="1"/>
  <c r="C24" i="39"/>
  <c r="C22" i="39" s="1"/>
  <c r="D21" i="39" s="1"/>
  <c r="G23" i="39"/>
  <c r="F23" i="39"/>
  <c r="E23" i="39"/>
  <c r="D23" i="39"/>
  <c r="C23" i="39"/>
  <c r="C21" i="39" s="1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E22" i="39" l="1"/>
  <c r="F21" i="39" s="1"/>
  <c r="F22" i="39"/>
  <c r="G21" i="39" s="1"/>
  <c r="F25" i="11"/>
  <c r="G24" i="11" s="1"/>
  <c r="E25" i="11"/>
  <c r="F24" i="11" s="1"/>
  <c r="G22" i="129"/>
  <c r="F22" i="129"/>
  <c r="E22" i="129"/>
  <c r="D22" i="129"/>
  <c r="D23" i="129"/>
  <c r="G23" i="129"/>
  <c r="C23" i="129"/>
  <c r="F19" i="129"/>
  <c r="E19" i="129"/>
  <c r="F23" i="129"/>
  <c r="E23" i="129"/>
  <c r="C19" i="129"/>
  <c r="G19" i="129"/>
  <c r="C22" i="129"/>
  <c r="F23" i="5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l="1" a="1"/>
  <c r="B1" i="96" s="1"/>
  <c r="F60" i="94"/>
  <c r="G60" i="94"/>
  <c r="H60" i="94"/>
  <c r="F61" i="94"/>
  <c r="G61" i="94"/>
  <c r="H61" i="94"/>
  <c r="E61" i="94"/>
  <c r="E60" i="94"/>
  <c r="H35" i="94"/>
  <c r="G35" i="94"/>
  <c r="F35" i="94"/>
  <c r="E35" i="94"/>
  <c r="H34" i="94"/>
  <c r="G34" i="94"/>
  <c r="F34" i="94"/>
  <c r="E34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H33" i="94" s="1"/>
  <c r="G8" i="94"/>
  <c r="G59" i="94" s="1"/>
  <c r="F8" i="94"/>
  <c r="F59" i="94" s="1"/>
  <c r="E8" i="94"/>
  <c r="E59" i="94" s="1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H61" i="93"/>
  <c r="G61" i="93"/>
  <c r="F61" i="93"/>
  <c r="E61" i="93"/>
  <c r="F59" i="93"/>
  <c r="F33" i="93"/>
  <c r="H33" i="93"/>
  <c r="F34" i="93"/>
  <c r="G34" i="93"/>
  <c r="G59" i="93" s="1"/>
  <c r="H34" i="93"/>
  <c r="H59" i="93" s="1"/>
  <c r="E34" i="93"/>
  <c r="E59" i="93" s="1"/>
  <c r="F35" i="93"/>
  <c r="F60" i="93" s="1"/>
  <c r="G35" i="93"/>
  <c r="G60" i="93" s="1"/>
  <c r="H35" i="93"/>
  <c r="H60" i="93" s="1"/>
  <c r="E35" i="93"/>
  <c r="E60" i="93" s="1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G33" i="93" s="1"/>
  <c r="H8" i="93"/>
  <c r="E8" i="93"/>
  <c r="E33" i="93" s="1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F57" i="93" s="1"/>
  <c r="G6" i="93"/>
  <c r="G57" i="93" s="1"/>
  <c r="H6" i="93"/>
  <c r="H57" i="93" s="1"/>
  <c r="E6" i="93"/>
  <c r="E57" i="93" s="1"/>
  <c r="G3" i="93"/>
  <c r="G54" i="93" s="1"/>
  <c r="H3" i="93"/>
  <c r="H54" i="93" s="1"/>
  <c r="F3" i="93"/>
  <c r="F54" i="93" s="1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D1" i="90" a="1"/>
  <c r="D1" i="90" s="1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B1" i="83" s="1" a="1"/>
  <c r="B1" i="83" s="1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D25" i="81"/>
  <c r="D13" i="81" s="1"/>
  <c r="E25" i="81"/>
  <c r="E13" i="81" s="1"/>
  <c r="F25" i="81"/>
  <c r="F13" i="81" s="1"/>
  <c r="G25" i="81"/>
  <c r="G13" i="81" s="1"/>
  <c r="C25" i="81"/>
  <c r="C13" i="81" s="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G8" i="67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E22" i="44"/>
  <c r="F22" i="44"/>
  <c r="G22" i="44"/>
  <c r="H22" i="44"/>
  <c r="D22" i="44"/>
  <c r="D23" i="44" s="1"/>
  <c r="D24" i="44" s="1"/>
  <c r="G28" i="46"/>
  <c r="F28" i="46"/>
  <c r="E28" i="46"/>
  <c r="D28" i="46"/>
  <c r="G27" i="46"/>
  <c r="F27" i="46"/>
  <c r="E27" i="46"/>
  <c r="D27" i="46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F23" i="44" s="1"/>
  <c r="F24" i="44" s="1"/>
  <c r="G21" i="44"/>
  <c r="G23" i="44" s="1"/>
  <c r="G24" i="44" s="1"/>
  <c r="H21" i="44"/>
  <c r="H23" i="44" s="1"/>
  <c r="H24" i="44" s="1"/>
  <c r="D21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H23" i="41"/>
  <c r="H25" i="41" s="1"/>
  <c r="I23" i="41"/>
  <c r="I25" i="41" s="1"/>
  <c r="D24" i="41"/>
  <c r="E24" i="41"/>
  <c r="F24" i="4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F30" i="18"/>
  <c r="H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C47" i="29" s="1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I26" i="41" l="1"/>
  <c r="H28" i="93"/>
  <c r="D46" i="29"/>
  <c r="D17" i="67"/>
  <c r="F28" i="94"/>
  <c r="H28" i="94"/>
  <c r="D24" i="90"/>
  <c r="F57" i="94"/>
  <c r="F24" i="90"/>
  <c r="H57" i="94"/>
  <c r="E30" i="18"/>
  <c r="E23" i="44"/>
  <c r="E24" i="44" s="1"/>
  <c r="G24" i="90"/>
  <c r="H59" i="94"/>
  <c r="D25" i="90"/>
  <c r="H26" i="41"/>
  <c r="H27" i="41" s="1"/>
  <c r="J25" i="42"/>
  <c r="G30" i="18"/>
  <c r="G26" i="41"/>
  <c r="G27" i="41" s="1"/>
  <c r="G28" i="41" s="1"/>
  <c r="D29" i="46"/>
  <c r="D30" i="46" s="1"/>
  <c r="E24" i="90"/>
  <c r="E23" i="90" s="1"/>
  <c r="G28" i="93"/>
  <c r="G28" i="94"/>
  <c r="G57" i="94"/>
  <c r="F28" i="93"/>
  <c r="E31" i="93"/>
  <c r="E33" i="94"/>
  <c r="B1" i="82" a="1"/>
  <c r="B1" i="82" s="1"/>
  <c r="H31" i="93"/>
  <c r="F33" i="94"/>
  <c r="E46" i="29"/>
  <c r="F26" i="41"/>
  <c r="F27" i="41" s="1"/>
  <c r="F28" i="41" s="1"/>
  <c r="E26" i="41"/>
  <c r="E25" i="90"/>
  <c r="G31" i="93"/>
  <c r="G33" i="94"/>
  <c r="D30" i="18"/>
  <c r="G17" i="67"/>
  <c r="D24" i="89"/>
  <c r="F25" i="90"/>
  <c r="F31" i="93"/>
  <c r="D50" i="29"/>
  <c r="D51" i="29" s="1"/>
  <c r="I30" i="18"/>
  <c r="C25" i="42"/>
  <c r="F17" i="67"/>
  <c r="G25" i="90"/>
  <c r="G23" i="90" s="1"/>
  <c r="E54" i="93"/>
  <c r="E28" i="94"/>
  <c r="E57" i="94"/>
  <c r="I40" i="40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G26" i="42" s="1"/>
  <c r="G27" i="42" s="1"/>
  <c r="G28" i="42" s="1"/>
  <c r="J53" i="42"/>
  <c r="J26" i="42" s="1"/>
  <c r="J27" i="42" s="1"/>
  <c r="J28" i="42" s="1"/>
  <c r="J22" i="42"/>
  <c r="I22" i="42"/>
  <c r="F53" i="42"/>
  <c r="E53" i="42"/>
  <c r="H53" i="42"/>
  <c r="H26" i="42" s="1"/>
  <c r="H27" i="42" s="1"/>
  <c r="H28" i="42" s="1"/>
  <c r="D53" i="42"/>
  <c r="D26" i="42" s="1"/>
  <c r="D27" i="42" s="1"/>
  <c r="D28" i="42" s="1"/>
  <c r="I53" i="42"/>
  <c r="C53" i="42"/>
  <c r="E27" i="41"/>
  <c r="E28" i="41" s="1"/>
  <c r="D26" i="41"/>
  <c r="D27" i="41" s="1"/>
  <c r="I27" i="41"/>
  <c r="I28" i="41" s="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E45" i="29"/>
  <c r="C46" i="29"/>
  <c r="E50" i="29"/>
  <c r="E51" i="29" s="1"/>
  <c r="E52" i="29" s="1"/>
  <c r="D49" i="29"/>
  <c r="E47" i="29"/>
  <c r="C45" i="29"/>
  <c r="D47" i="29"/>
  <c r="F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I29" i="45"/>
  <c r="I30" i="45" s="1"/>
  <c r="E22" i="42"/>
  <c r="E26" i="42" l="1"/>
  <c r="E27" i="42" s="1"/>
  <c r="E28" i="42" s="1"/>
  <c r="C49" i="29"/>
  <c r="C53" i="29"/>
  <c r="C14" i="29" s="1"/>
  <c r="C52" i="29" s="1"/>
  <c r="C26" i="42"/>
  <c r="C27" i="42" s="1"/>
  <c r="C28" i="42" s="1"/>
  <c r="F26" i="42"/>
  <c r="F27" i="42" s="1"/>
  <c r="F28" i="42" s="1"/>
  <c r="I26" i="42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D38" i="40" s="1"/>
  <c r="C38" i="40" s="1"/>
  <c r="D39" i="40" s="1"/>
  <c r="C39" i="40" s="1"/>
  <c r="G41" i="40" s="1"/>
  <c r="F41" i="40" s="1"/>
  <c r="H1" i="40" s="1"/>
  <c r="G1" i="40" s="1"/>
  <c r="F1" i="40" s="1"/>
  <c r="E1" i="40" s="1"/>
  <c r="D1" i="40" s="1"/>
  <c r="C1" i="40" s="1"/>
  <c r="L12" i="85" s="1"/>
  <c r="K12" i="85" s="1"/>
  <c r="J12" i="85" s="1"/>
  <c r="I12" i="85" s="1"/>
  <c r="H12" i="85" s="1"/>
  <c r="G12" i="85" s="1"/>
  <c r="F12" i="85" s="1"/>
  <c r="E12" i="85" s="1"/>
  <c r="D12" i="85" s="1"/>
  <c r="C12" i="85" s="1"/>
  <c r="B12" i="85" s="1"/>
  <c r="L11" i="85" s="1"/>
  <c r="K11" i="85" s="1"/>
  <c r="J11" i="85" s="1"/>
  <c r="I11" i="85" s="1"/>
  <c r="H11" i="85" s="1"/>
  <c r="G11" i="85" s="1"/>
  <c r="F11" i="85" s="1"/>
  <c r="E11" i="85" s="1"/>
  <c r="D11" i="85" s="1"/>
  <c r="C11" i="85" s="1"/>
  <c r="B11" i="85" s="1"/>
  <c r="L10" i="85" s="1"/>
  <c r="K10" i="85" s="1"/>
  <c r="J10" i="85" s="1"/>
  <c r="I10" i="85" s="1"/>
  <c r="H10" i="85" s="1"/>
  <c r="G10" i="85" s="1"/>
  <c r="F10" i="85" s="1"/>
  <c r="E10" i="85" s="1"/>
  <c r="D10" i="85" s="1"/>
  <c r="C10" i="85" s="1"/>
  <c r="B10" i="85" s="1"/>
  <c r="L9" i="85" s="1"/>
  <c r="K9" i="85" s="1"/>
  <c r="J9" i="85" s="1"/>
  <c r="I9" i="85" s="1"/>
  <c r="H9" i="85" s="1"/>
  <c r="G9" i="85" s="1"/>
  <c r="F9" i="85" s="1"/>
  <c r="E9" i="85" s="1"/>
  <c r="D9" i="85" s="1"/>
  <c r="C9" i="85" s="1"/>
  <c r="B9" i="85" s="1"/>
  <c r="L8" i="85" s="1"/>
  <c r="K8" i="85" s="1"/>
  <c r="J8" i="85" s="1"/>
  <c r="I8" i="85" s="1"/>
  <c r="H8" i="85" s="1"/>
  <c r="G8" i="85" s="1"/>
  <c r="F8" i="85" s="1"/>
  <c r="E8" i="85" s="1"/>
  <c r="D8" i="85" s="1"/>
  <c r="C8" i="85" s="1"/>
  <c r="B8" i="85" s="1"/>
  <c r="L7" i="85" s="1"/>
  <c r="K7" i="85" s="1"/>
  <c r="J7" i="85" s="1"/>
  <c r="I7" i="85" s="1"/>
  <c r="H7" i="85" s="1"/>
  <c r="G7" i="85" s="1"/>
  <c r="F7" i="85" s="1"/>
  <c r="E7" i="85" s="1"/>
  <c r="D7" i="85" s="1"/>
  <c r="C7" i="85" s="1"/>
  <c r="B7" i="85" s="1"/>
  <c r="L6" i="85" s="1"/>
  <c r="K6" i="85" s="1"/>
  <c r="J6" i="85" s="1"/>
  <c r="I6" i="85" s="1"/>
  <c r="H6" i="85" s="1"/>
  <c r="G6" i="85" s="1"/>
  <c r="F6" i="85" s="1"/>
  <c r="E6" i="85" s="1"/>
  <c r="D6" i="85" s="1"/>
  <c r="C6" i="85" s="1"/>
  <c r="B6" i="85" s="1"/>
  <c r="L5" i="85" s="1"/>
  <c r="K5" i="85" s="1"/>
  <c r="J5" i="85" s="1"/>
  <c r="I5" i="85" s="1"/>
  <c r="H5" i="85" s="1"/>
  <c r="G5" i="85" s="1"/>
  <c r="F5" i="85" s="1"/>
  <c r="E5" i="85" s="1"/>
  <c r="D5" i="85" s="1"/>
  <c r="C5" i="85" s="1"/>
  <c r="B5" i="85" s="1"/>
  <c r="L4" i="85" s="1"/>
  <c r="K4" i="85" s="1"/>
  <c r="J4" i="85" s="1"/>
  <c r="I4" i="85" s="1"/>
  <c r="H4" i="85" s="1"/>
  <c r="G4" i="85" s="1"/>
  <c r="F4" i="85" s="1"/>
  <c r="E4" i="85" s="1"/>
  <c r="D4" i="85" s="1"/>
  <c r="C4" i="85" s="1"/>
  <c r="B4" i="85" s="1"/>
  <c r="L3" i="85" s="1"/>
  <c r="K3" i="85" s="1"/>
  <c r="J3" i="85" s="1"/>
  <c r="I3" i="85" s="1"/>
  <c r="H3" i="85" s="1"/>
  <c r="G3" i="85" s="1"/>
  <c r="F3" i="85" s="1"/>
  <c r="E3" i="85" s="1"/>
  <c r="D3" i="85" s="1"/>
  <c r="C3" i="85" s="1"/>
  <c r="B3" i="85" s="1"/>
  <c r="L1" i="85" s="1"/>
  <c r="K1" i="85" s="1"/>
  <c r="J1" i="85" s="1"/>
  <c r="I1" i="85" s="1"/>
  <c r="H1" i="85" s="1"/>
  <c r="G1" i="85" s="1"/>
  <c r="F1" i="85" s="1"/>
  <c r="E1" i="85" s="1"/>
  <c r="D1" i="85" s="1"/>
  <c r="C1" i="85" s="1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34" i="40"/>
  <c r="C41" i="40"/>
  <c r="D34" i="40"/>
  <c r="D36" i="40"/>
  <c r="D40" i="40" s="1"/>
  <c r="D14" i="40" s="1"/>
  <c r="F39" i="40"/>
  <c r="G38" i="40"/>
  <c r="G39" i="40"/>
  <c r="E34" i="40"/>
  <c r="E36" i="40"/>
  <c r="H38" i="40"/>
  <c r="E41" i="40"/>
  <c r="F36" i="40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F40" i="40" l="1"/>
  <c r="F14" i="40" s="1"/>
  <c r="H40" i="40"/>
  <c r="H14" i="40" s="1"/>
  <c r="G40" i="40"/>
  <c r="G14" i="40" s="1"/>
  <c r="E40" i="40"/>
  <c r="E14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<sst xmlns="http://schemas.openxmlformats.org/spreadsheetml/2006/main" count="11812" uniqueCount="2825">
  <si>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</si>
  <si>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</si>
  <si>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</si>
  <si>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</si>
  <si>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</si>
  <si>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</si>
  <si>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</si>
  <si>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</si>
  <si>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</si>
  <si>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</si>
  <si>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</si>
  <si>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</si>
  <si>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</si>
  <si>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</si>
  <si>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</si>
  <si>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</si>
  <si>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</si>
  <si>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</si>
  <si>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</si>
  <si>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</si>
  <si>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</si>
  <si>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</si>
  <si>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</si>
  <si>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</si>
  <si>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</si>
  <si>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</si>
  <si>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</si>
  <si>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</si>
  <si>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</si>
  <si>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</si>
  <si>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</si>
  <si>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</si>
  <si>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</si>
  <si>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</si>
  <si>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</si>
  <si>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</si>
  <si>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</si>
  <si>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</si>
  <si>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</si>
  <si>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</si>
  <si>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</si>
  <si>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</si>
  <si>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</si>
  <si>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</si>
  <si>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</si>
  <si>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</si>
  <si>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</si>
  <si>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</si>
  <si>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</si>
  <si>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</si>
  <si>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</si>
  <si>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</si>
  <si>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</si>
  <si>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</si>
  <si>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</si>
  <si>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</si>
  <si>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</si>
  <si>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</si>
  <si>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</si>
  <si>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</si>
  <si>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</si>
  <si>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</si>
  <si>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</si>
  <si>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</si>
  <si>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</si>
  <si>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</si>
  <si>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</si>
  <si>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</si>
  <si>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</si>
  <si>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</si>
  <si>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</si>
  <si>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</si>
  <si>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</si>
  <si>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</si>
  <si>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</si>
  <si>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</si>
  <si>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</si>
  <si>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</si>
  <si>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</si>
  <si>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</si>
  <si>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</si>
  <si>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</si>
  <si>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</si>
  <si>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</si>
  <si>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</si>
  <si>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</si>
  <si>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</si>
  <si>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</si>
  <si>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</si>
  <si>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</si>
  <si>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</si>
  <si>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</si>
  <si>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</si>
  <si>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</si>
  <si>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</si>
  <si>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</si>
  <si>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</si>
  <si>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</si>
  <si>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</si>
  <si>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</si>
  <si>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</si>
  <si>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</si>
  <si>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</si>
  <si>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</si>
  <si>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</si>
  <si>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</si>
  <si>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</si>
  <si>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</si>
  <si>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</si>
  <si>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</si>
  <si>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</si>
  <si>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</si>
  <si>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</si>
  <si>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</si>
  <si>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</si>
  <si>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</si>
  <si>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</si>
  <si>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</si>
  <si>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</si>
  <si>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</si>
  <si>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</si>
  <si>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</si>
  <si>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</si>
  <si>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</si>
  <si>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</si>
  <si>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</si>
  <si>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</si>
  <si>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</si>
  <si>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</si>
  <si>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</si>
  <si>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</si>
  <si>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</si>
  <si>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</si>
  <si>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</si>
  <si>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</si>
  <si>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</si>
  <si>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</si>
  <si>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</si>
  <si>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</si>
  <si>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</si>
  <si>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</si>
  <si>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</si>
  <si>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</si>
  <si>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</si>
  <si>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</si>
  <si>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</si>
  <si>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</si>
  <si>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</si>
  <si>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</si>
  <si>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</si>
  <si>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</si>
  <si>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</si>
  <si>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</si>
  <si>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</si>
  <si>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</si>
  <si>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</si>
  <si>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</si>
  <si>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</si>
  <si>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</si>
  <si>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</si>
  <si>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</si>
  <si>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</si>
  <si>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</si>
  <si>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</si>
  <si>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</si>
  <si>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</si>
  <si>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</si>
  <si>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</si>
  <si>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</si>
  <si>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</si>
  <si>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</si>
  <si>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</si>
  <si>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</si>
  <si>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</si>
  <si>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</si>
  <si>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</si>
  <si>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</si>
  <si>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</si>
  <si>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</si>
  <si>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</si>
  <si>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</si>
  <si>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</si>
  <si>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</si>
  <si>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</si>
  <si>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</si>
  <si>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</si>
  <si>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</si>
  <si>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</si>
  <si>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</si>
  <si>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</si>
  <si>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</si>
  <si>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</si>
  <si>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</si>
  <si>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</si>
  <si>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</si>
  <si>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</si>
  <si>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</si>
  <si>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</si>
  <si>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</si>
  <si>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</si>
  <si>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</si>
  <si>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</si>
  <si>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</si>
  <si>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</si>
  <si>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</si>
  <si>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</si>
  <si>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</si>
  <si>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</si>
  <si>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</si>
  <si>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</si>
  <si>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</si>
  <si>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</si>
  <si>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</si>
  <si>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</si>
  <si>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</si>
  <si>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</si>
  <si>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</si>
  <si>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</si>
  <si>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</si>
  <si>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</si>
  <si>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</si>
  <si>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</si>
  <si>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</si>
  <si>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</si>
  <si>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</si>
  <si>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</si>
  <si>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</si>
  <si>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</si>
  <si>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</si>
  <si>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</si>
  <si>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</si>
  <si>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</si>
  <si>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</si>
  <si>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</si>
  <si>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</si>
  <si>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</si>
  <si>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</si>
  <si>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</si>
  <si>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</si>
  <si>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</si>
  <si>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</si>
  <si>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</si>
  <si>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</si>
  <si>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</si>
  <si>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</si>
  <si>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</si>
  <si>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</si>
  <si>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</si>
  <si>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</si>
  <si>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</si>
  <si>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</si>
  <si>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</si>
  <si>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</si>
  <si>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</si>
  <si>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</si>
  <si>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</si>
  <si>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</si>
  <si>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</si>
  <si>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</si>
  <si>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</si>
  <si>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</si>
  <si>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</si>
  <si>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</si>
  <si>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</si>
  <si>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</si>
  <si>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</si>
  <si>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</si>
  <si>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</si>
  <si>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</si>
  <si>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</si>
  <si>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</si>
  <si>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</si>
  <si>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</si>
  <si>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</si>
  <si>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</si>
  <si>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</si>
  <si>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</si>
  <si>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</si>
  <si>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</si>
  <si>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</si>
  <si>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</si>
  <si>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</si>
  <si>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</si>
  <si>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</si>
  <si>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</si>
  <si>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</si>
  <si>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</si>
  <si>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</si>
  <si>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</si>
  <si>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</si>
  <si>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</si>
  <si>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</si>
  <si>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</si>
  <si>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</si>
  <si>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</si>
  <si>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</si>
  <si>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</si>
  <si>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</si>
  <si>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</si>
  <si>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</si>
  <si>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</si>
  <si>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</si>
  <si>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</si>
  <si>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</si>
  <si>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</si>
  <si>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</si>
  <si>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</si>
  <si>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</si>
  <si>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</si>
  <si>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</si>
  <si>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</si>
  <si>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</si>
  <si>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</si>
  <si>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</si>
  <si>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</si>
  <si>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</si>
  <si>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</si>
  <si>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</si>
  <si>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</si>
  <si>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</si>
  <si>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</si>
  <si>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</si>
  <si>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</si>
  <si>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</si>
  <si>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</si>
  <si>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</si>
  <si>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</si>
  <si>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</si>
  <si>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</si>
  <si>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</si>
  <si>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</si>
  <si>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</si>
  <si>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</si>
  <si>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</si>
  <si>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</si>
  <si>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</si>
  <si>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</si>
  <si>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</si>
  <si>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</si>
  <si>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</si>
  <si>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</si>
  <si>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</si>
  <si>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</si>
  <si>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</si>
  <si>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</si>
  <si>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</si>
  <si>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</si>
  <si>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</si>
  <si>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</si>
  <si>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</si>
  <si>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</si>
  <si>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</si>
  <si>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</si>
  <si>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</si>
  <si>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</si>
  <si>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</si>
  <si>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</si>
  <si>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</si>
  <si>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</si>
  <si>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</si>
  <si>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</si>
  <si>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</si>
  <si>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</si>
  <si>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</si>
  <si>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</si>
  <si>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</si>
  <si>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</si>
  <si>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</si>
  <si>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</si>
  <si>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</si>
  <si>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</si>
  <si>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</si>
  <si>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</si>
  <si>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</si>
  <si>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</si>
  <si>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</si>
  <si>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</si>
  <si>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</si>
  <si>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</si>
  <si>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</si>
  <si>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</si>
  <si>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</si>
  <si>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</si>
  <si>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</si>
  <si>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</si>
  <si>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</si>
  <si>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</si>
  <si>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</si>
  <si>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</si>
  <si>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</si>
  <si>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</si>
  <si>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</si>
  <si>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</si>
  <si>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</si>
  <si>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</si>
  <si>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</si>
  <si>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</si>
  <si>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</si>
  <si>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</si>
  <si>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</si>
  <si>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</si>
  <si>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</si>
  <si>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</si>
  <si>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</si>
  <si>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</si>
  <si>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</si>
  <si>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</si>
  <si>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</si>
  <si>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</si>
  <si>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</si>
  <si>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</si>
  <si>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</si>
  <si>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</si>
  <si>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</si>
  <si>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</si>
  <si>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</si>
  <si>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</si>
  <si>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</si>
  <si>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</si>
  <si>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</si>
  <si>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</si>
  <si>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</si>
  <si>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</si>
  <si>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</si>
  <si>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</si>
  <si>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</si>
  <si>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</si>
  <si>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</si>
  <si>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</si>
  <si>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</si>
  <si>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</si>
  <si>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</si>
  <si>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</si>
  <si>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</si>
  <si>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</si>
  <si>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</si>
  <si>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</si>
  <si>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</si>
  <si>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</si>
  <si>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</si>
  <si>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</si>
  <si>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</si>
  <si>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</si>
  <si>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</si>
  <si>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</si>
  <si>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</si>
  <si>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</si>
  <si>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</si>
  <si>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</si>
  <si>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</si>
  <si>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</si>
  <si>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</si>
  <si>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</si>
  <si>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</si>
  <si>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</si>
  <si>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</si>
  <si>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</si>
  <si>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</si>
  <si>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</si>
  <si>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</si>
  <si>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</si>
  <si>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</si>
  <si>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</si>
  <si>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</si>
  <si>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</si>
  <si>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</si>
  <si>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</si>
  <si>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</si>
  <si>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</si>
  <si>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</si>
  <si>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</si>
  <si>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</si>
  <si>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</si>
  <si>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</si>
  <si>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</si>
  <si>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</si>
  <si>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</si>
  <si>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</si>
  <si>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</si>
  <si>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</si>
  <si>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</si>
  <si>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</si>
  <si>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</si>
  <si>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</si>
  <si>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</si>
  <si>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</si>
  <si>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</si>
  <si>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</si>
  <si>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</si>
  <si>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</si>
  <si>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</si>
  <si>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</si>
  <si>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</si>
  <si>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</si>
  <si>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</si>
  <si>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</si>
  <si>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</si>
  <si>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</si>
  <si>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</si>
  <si>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</si>
  <si>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</si>
  <si>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</si>
  <si>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</si>
  <si>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</si>
  <si>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</si>
  <si>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</si>
  <si>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</si>
  <si>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</si>
  <si>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</si>
  <si>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</si>
  <si>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</si>
  <si>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</si>
  <si>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</si>
  <si>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</si>
  <si>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</si>
  <si>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</si>
  <si>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</si>
  <si>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</si>
  <si>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</si>
  <si>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</si>
  <si>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</si>
  <si>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</si>
  <si>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</si>
  <si>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</si>
  <si>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</si>
  <si>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</si>
  <si>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</si>
  <si>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</si>
  <si>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</si>
  <si>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</si>
  <si>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</si>
  <si>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</si>
  <si>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</si>
  <si>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</si>
  <si>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</si>
  <si>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</si>
  <si>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</si>
  <si>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</si>
  <si>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</si>
  <si>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</si>
  <si>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</si>
  <si>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</si>
  <si>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</si>
  <si>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</si>
  <si>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</si>
  <si>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</si>
  <si>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</si>
  <si>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</si>
  <si>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</si>
  <si>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</si>
  <si>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</si>
  <si>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</si>
  <si>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</si>
  <si>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</si>
  <si>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</si>
  <si>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</si>
  <si>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</si>
  <si>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</si>
  <si>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</si>
  <si>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</si>
  <si>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</si>
  <si>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</si>
  <si>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</si>
  <si>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</si>
  <si>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</si>
  <si>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</si>
  <si>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</si>
  <si>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</si>
  <si>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</si>
  <si>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</si>
  <si>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</si>
  <si>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</si>
  <si>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</si>
  <si>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</si>
  <si>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</si>
  <si>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</si>
  <si>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</si>
  <si>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</si>
  <si>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</si>
  <si>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</si>
  <si>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</si>
  <si>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</si>
  <si>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</si>
  <si>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</si>
  <si>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</si>
  <si>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</si>
  <si>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</si>
  <si>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</si>
  <si>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</si>
  <si>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</si>
  <si>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</si>
  <si>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</si>
  <si>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</si>
  <si>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</si>
  <si>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</si>
  <si>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</si>
  <si>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</si>
  <si>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</si>
  <si>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</si>
  <si>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</si>
  <si>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</si>
  <si>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</si>
  <si>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</si>
  <si>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</si>
  <si>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</si>
  <si>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</si>
  <si>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</si>
  <si>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</si>
  <si>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</si>
  <si>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</si>
  <si>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</si>
  <si>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</si>
  <si>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</si>
  <si>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</si>
  <si>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</si>
  <si>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</si>
  <si>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</si>
  <si>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</si>
  <si>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</si>
  <si>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</si>
  <si>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</si>
  <si>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</si>
  <si>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</si>
  <si>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</si>
  <si>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</si>
  <si>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</si>
  <si>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</si>
  <si>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</si>
  <si>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</si>
  <si>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</si>
  <si>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</si>
  <si>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</si>
  <si>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</si>
  <si>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</si>
  <si>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</si>
  <si>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</si>
  <si>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</si>
  <si>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</si>
  <si>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</si>
  <si>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</si>
  <si>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</si>
  <si>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</si>
  <si>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</si>
  <si>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</si>
  <si>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</si>
  <si>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</si>
  <si>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</si>
  <si>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</si>
  <si>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</si>
  <si>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</si>
  <si>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</si>
  <si>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</si>
  <si>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</si>
  <si>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</si>
  <si>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</si>
  <si>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</si>
  <si>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</si>
  <si>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</si>
  <si>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</si>
  <si>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</si>
  <si>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</si>
  <si>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</si>
  <si>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</si>
  <si>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</si>
  <si>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</si>
  <si>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</si>
  <si>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</si>
  <si>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</si>
  <si>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</si>
  <si>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</si>
  <si>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</si>
  <si>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</si>
  <si>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</si>
  <si>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</si>
  <si>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</si>
  <si>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</si>
  <si>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</si>
  <si>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</si>
  <si>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</si>
  <si>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</si>
  <si>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</si>
  <si>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</si>
  <si>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</si>
  <si>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</si>
  <si>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</si>
  <si>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</si>
  <si>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</si>
  <si>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</si>
  <si>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</si>
  <si>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</si>
  <si>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</si>
  <si>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</si>
  <si>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</si>
  <si>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</si>
  <si>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</si>
  <si>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</si>
  <si>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</si>
  <si>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</si>
  <si>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</si>
  <si>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</si>
  <si>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</si>
  <si>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</si>
  <si>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</si>
  <si>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</si>
  <si>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</si>
  <si>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</si>
  <si>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</si>
  <si>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</si>
  <si>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</si>
  <si>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</si>
  <si>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</si>
  <si>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</si>
  <si>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</si>
  <si>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</si>
  <si>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</si>
  <si>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</si>
  <si>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</si>
  <si>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</si>
  <si>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</si>
  <si>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</si>
  <si>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</si>
  <si>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</si>
  <si>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</si>
  <si>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</si>
  <si>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</si>
  <si>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</si>
  <si>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</si>
  <si>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</si>
  <si>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</si>
  <si>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</si>
  <si>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</si>
  <si>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</si>
  <si>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</si>
  <si>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</si>
  <si>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</si>
  <si>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</si>
  <si>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</si>
  <si>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</si>
  <si>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</si>
  <si>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</si>
  <si>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</si>
  <si>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</si>
  <si>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</si>
  <si>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</si>
  <si>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</si>
  <si>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</si>
  <si>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</si>
  <si>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</si>
  <si>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</si>
  <si>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</si>
  <si>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</si>
  <si>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</si>
  <si>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</si>
  <si>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</si>
  <si>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</si>
  <si>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</si>
  <si>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</si>
  <si>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</si>
  <si>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</si>
  <si>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</si>
  <si>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</si>
  <si>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</si>
  <si>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</si>
  <si>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</si>
  <si>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</si>
  <si>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</si>
  <si>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</si>
  <si>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</si>
  <si>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</si>
  <si>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</si>
  <si>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</si>
  <si>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</si>
  <si>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</si>
  <si>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</si>
  <si>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</si>
  <si>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</si>
  <si>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</si>
  <si>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</si>
  <si>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</si>
  <si>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</si>
  <si>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</si>
  <si>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</si>
  <si>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</si>
  <si>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</si>
  <si>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</si>
  <si>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</si>
  <si>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</si>
  <si>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</si>
  <si>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</si>
  <si>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</si>
  <si>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</si>
  <si>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</si>
  <si>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</si>
  <si>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</si>
  <si>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</si>
  <si>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</si>
  <si>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</si>
  <si>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</si>
  <si>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</si>
  <si>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</si>
  <si>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</si>
  <si>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</si>
  <si>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</si>
  <si>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</si>
  <si>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</si>
  <si>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</si>
  <si>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</si>
  <si>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</si>
  <si>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</si>
  <si>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</si>
  <si>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</si>
  <si>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</si>
  <si>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</si>
  <si>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</si>
  <si>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</si>
  <si>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</si>
  <si>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</si>
  <si>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</si>
  <si>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</si>
  <si>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</si>
  <si>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</si>
  <si>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</si>
  <si>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</si>
  <si>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</si>
  <si>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</si>
  <si>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</si>
  <si>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</si>
  <si>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</si>
  <si>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</si>
  <si>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</si>
  <si>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</si>
  <si>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</si>
  <si>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</si>
  <si>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</si>
  <si>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</si>
  <si>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</si>
  <si>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</si>
  <si>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</si>
  <si>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</si>
  <si>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</si>
  <si>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</si>
  <si>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</si>
  <si>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</si>
  <si>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</si>
  <si>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</si>
  <si>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</si>
  <si>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</si>
  <si>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</si>
  <si>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</si>
  <si>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</si>
  <si>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</si>
  <si>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</si>
  <si>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</si>
  <si>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</si>
  <si>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</si>
  <si>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</si>
  <si>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</si>
  <si>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</si>
  <si>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</si>
  <si>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</si>
  <si>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</si>
  <si>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</si>
  <si>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</si>
  <si>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</si>
  <si>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</si>
  <si>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</si>
  <si>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</si>
  <si>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</si>
  <si>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</si>
  <si>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</si>
  <si>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</si>
  <si>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</si>
  <si>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</si>
  <si>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</si>
  <si>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</si>
  <si>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</si>
  <si>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</si>
  <si>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</si>
  <si>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</si>
  <si>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</si>
  <si>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</si>
  <si>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</si>
  <si>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</si>
  <si>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</si>
  <si>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</si>
  <si>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</si>
  <si>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</si>
  <si>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</si>
  <si>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</si>
  <si>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</si>
  <si>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</si>
  <si>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</si>
  <si>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</si>
  <si>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</si>
  <si>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</si>
  <si>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</si>
  <si>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</si>
  <si>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</si>
  <si>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</si>
  <si>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</si>
  <si>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</si>
  <si>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</si>
  <si>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</si>
  <si>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</si>
  <si>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</si>
  <si>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</si>
  <si>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</si>
  <si>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</si>
  <si>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</si>
  <si>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</si>
  <si>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</si>
  <si>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</si>
  <si>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</si>
  <si>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</si>
  <si>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</si>
  <si>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</si>
  <si>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</si>
  <si>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</si>
  <si>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</si>
  <si>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</si>
  <si>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</si>
  <si>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</si>
  <si>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</si>
  <si>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</si>
  <si>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</si>
  <si>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</si>
  <si>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</si>
  <si>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</si>
  <si>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</si>
  <si>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</si>
  <si>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</si>
  <si>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</si>
  <si>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</si>
  <si>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</si>
  <si>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</si>
  <si>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</si>
  <si>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</si>
  <si>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</si>
  <si>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</si>
  <si>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</si>
  <si>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</si>
  <si>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</si>
  <si>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</si>
  <si>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</si>
  <si>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</si>
  <si>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</si>
  <si>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</si>
  <si>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</si>
  <si>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</si>
  <si>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</si>
  <si>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</si>
  <si>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</si>
  <si>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</si>
  <si>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</si>
  <si>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</si>
  <si>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</si>
  <si>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</si>
  <si>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</si>
  <si>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</si>
  <si>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</si>
  <si>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</si>
  <si>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</si>
  <si>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</si>
  <si>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</si>
  <si>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</si>
  <si>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</si>
  <si>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</si>
  <si>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</si>
  <si>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</si>
  <si>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</si>
  <si>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</si>
  <si>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</si>
  <si>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</si>
  <si>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</si>
  <si>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</si>
  <si>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</si>
  <si>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</si>
  <si>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</si>
  <si>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</si>
  <si>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</si>
  <si>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</si>
  <si>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</si>
  <si>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</si>
  <si>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</si>
  <si>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</si>
  <si>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</si>
  <si>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</si>
  <si>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</si>
  <si>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</si>
  <si>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</si>
  <si>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</si>
  <si>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</si>
  <si>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</si>
  <si>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</si>
  <si>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</si>
  <si>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</si>
  <si>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</si>
  <si>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</si>
  <si>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</si>
  <si>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</si>
  <si>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</si>
  <si>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</si>
  <si>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</si>
  <si>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</si>
  <si>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</si>
  <si>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</si>
  <si>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</si>
  <si>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</si>
  <si>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</si>
  <si>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</si>
  <si>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</si>
  <si>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</si>
  <si>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</si>
  <si>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</si>
  <si>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</si>
  <si>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</si>
  <si>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</si>
  <si>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</si>
  <si>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</si>
  <si>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</si>
  <si>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</si>
  <si>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</si>
  <si>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</si>
  <si>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</si>
  <si>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</si>
  <si>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</si>
  <si>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</si>
  <si>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</si>
  <si>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</si>
  <si>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</si>
  <si>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</si>
  <si>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</si>
  <si>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</si>
  <si>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</si>
  <si>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</si>
  <si>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</si>
  <si>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</si>
  <si>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</si>
  <si>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</si>
  <si>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</si>
  <si>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</si>
  <si>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</si>
  <si>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</si>
  <si>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</si>
  <si>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</si>
  <si>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</si>
  <si>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</si>
  <si>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</si>
  <si>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</si>
  <si>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</si>
  <si>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</si>
  <si>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</si>
  <si>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</si>
  <si>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</si>
  <si>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</si>
  <si>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</si>
  <si>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</si>
  <si>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</si>
  <si>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</si>
  <si>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</si>
  <si>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</si>
  <si>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</si>
  <si>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</si>
  <si>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</si>
  <si>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</si>
  <si>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</si>
  <si>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</si>
  <si>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</si>
  <si>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</si>
  <si>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</si>
  <si>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</si>
  <si>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</si>
  <si>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</si>
  <si>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</si>
  <si>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</si>
  <si>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</si>
  <si>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</si>
  <si>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</si>
  <si>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</si>
  <si>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</si>
  <si>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</si>
  <si>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</si>
  <si>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</si>
  <si>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</si>
  <si>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</si>
  <si>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</si>
  <si>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</si>
  <si>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</si>
  <si>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</si>
  <si>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</si>
  <si>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</si>
  <si>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</si>
  <si>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</si>
  <si>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</si>
  <si>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</si>
  <si>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</si>
  <si>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</si>
  <si>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</si>
  <si>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</si>
  <si>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</si>
  <si>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</si>
  <si>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</si>
  <si>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</si>
  <si>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</si>
  <si>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</si>
  <si>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</si>
  <si>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</si>
  <si>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</si>
  <si>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</si>
  <si>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</si>
  <si>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</si>
  <si>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</si>
  <si>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</si>
  <si>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</si>
  <si>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</si>
  <si>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</si>
  <si>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</si>
  <si>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</si>
  <si>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</si>
  <si>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</si>
  <si>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</si>
  <si>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</si>
  <si>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</si>
  <si>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</si>
  <si>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</si>
  <si>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</si>
  <si>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</si>
  <si>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</si>
  <si>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</si>
  <si>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</si>
  <si>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</si>
  <si>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</si>
  <si>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</si>
  <si>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</si>
  <si>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</si>
  <si>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</si>
  <si>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</si>
  <si>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</si>
  <si>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</si>
  <si>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</si>
  <si>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</si>
  <si>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</si>
  <si>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</si>
  <si>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</si>
  <si>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</si>
  <si>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</si>
  <si>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</si>
  <si>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</si>
  <si>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</si>
  <si>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</si>
  <si>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</si>
  <si>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</si>
  <si>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</si>
  <si>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</si>
  <si>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</si>
  <si>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</si>
  <si>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</si>
  <si>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</si>
  <si>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</si>
  <si>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</si>
  <si>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</si>
  <si>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</si>
  <si>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</si>
  <si>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</si>
  <si>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</si>
  <si>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</si>
  <si>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</si>
  <si>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</si>
  <si>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</si>
  <si>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</si>
  <si>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</si>
  <si>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</si>
  <si>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</si>
  <si>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</si>
  <si>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</si>
  <si>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</si>
  <si>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</si>
  <si>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</si>
  <si>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</si>
  <si>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</si>
  <si>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</si>
  <si>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</si>
  <si>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</si>
  <si>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</si>
  <si>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</si>
  <si>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</si>
  <si>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</si>
  <si>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</si>
  <si>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</si>
  <si>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</si>
  <si>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</si>
  <si>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</si>
  <si>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</si>
  <si>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</si>
  <si>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</si>
  <si>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</si>
  <si>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</si>
  <si>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</si>
  <si>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</si>
  <si>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</si>
  <si>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</si>
  <si>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</si>
  <si>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</si>
  <si>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</si>
  <si>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</si>
  <si>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</si>
  <si>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</si>
  <si>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</si>
  <si>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</si>
  <si>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</si>
  <si>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</si>
  <si>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</si>
  <si>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</si>
  <si>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</si>
  <si>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</si>
  <si>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</si>
  <si>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</si>
  <si>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</si>
  <si>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</si>
  <si>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</si>
  <si>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</si>
  <si>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</si>
  <si>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</si>
  <si>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</si>
  <si>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</si>
  <si>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</si>
  <si>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</si>
  <si>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</si>
  <si>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</si>
  <si>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</si>
  <si>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</si>
  <si>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</si>
  <si>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</si>
  <si>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</si>
  <si>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</si>
  <si>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</si>
  <si>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</si>
  <si>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</si>
  <si>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</si>
  <si>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</si>
  <si>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</si>
  <si>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</si>
  <si>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</si>
  <si>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</si>
  <si>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</si>
  <si>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</si>
  <si>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</si>
  <si>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</si>
  <si>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</si>
  <si>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</si>
  <si>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</si>
  <si>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</si>
  <si>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</si>
  <si>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</si>
  <si>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</si>
  <si>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</si>
  <si>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</si>
  <si>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</si>
  <si>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</si>
  <si>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</si>
  <si>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</si>
  <si>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</si>
  <si>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</si>
  <si>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</si>
  <si>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</si>
  <si>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</si>
  <si>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</si>
  <si>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</si>
  <si>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</si>
  <si>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</si>
  <si>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</si>
  <si>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</si>
  <si>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</si>
  <si>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</si>
  <si>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</si>
  <si>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</si>
  <si>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</si>
  <si>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</si>
  <si>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</si>
  <si>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</si>
  <si>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</si>
  <si>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</si>
  <si>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</si>
  <si>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</si>
  <si>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</si>
  <si>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</si>
  <si>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</si>
  <si>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</si>
  <si>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</si>
  <si>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</si>
  <si>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</si>
  <si>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</si>
  <si>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</si>
  <si>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</si>
  <si>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</si>
  <si>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</si>
  <si>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</si>
  <si>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</si>
  <si>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</si>
  <si>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</si>
  <si>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</si>
  <si>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</si>
  <si>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</si>
  <si>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</si>
  <si>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</si>
  <si>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</si>
  <si>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</si>
  <si>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</si>
  <si>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</si>
  <si>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</si>
  <si>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</si>
  <si>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</si>
  <si>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</si>
  <si>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</si>
  <si>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</si>
  <si>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</si>
  <si>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</si>
  <si>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</si>
  <si>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</si>
  <si>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</si>
  <si>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</si>
  <si>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</si>
  <si>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</si>
  <si>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</si>
  <si>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</si>
  <si>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</si>
  <si>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</si>
  <si>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</si>
  <si>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</si>
  <si>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</si>
  <si>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</si>
  <si>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</si>
  <si>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</si>
  <si>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</si>
  <si>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</si>
  <si>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</si>
  <si>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</si>
  <si>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</si>
  <si>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</si>
  <si>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</si>
  <si>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</si>
  <si>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</si>
  <si>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</si>
  <si>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</si>
  <si>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</si>
  <si>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</si>
  <si>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</si>
  <si>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</si>
  <si>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</si>
  <si>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</si>
  <si>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</si>
  <si>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</si>
  <si>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</si>
  <si>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</si>
  <si>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</si>
  <si>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</si>
  <si>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</si>
  <si>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</si>
  <si>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</si>
  <si>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</si>
  <si>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</si>
  <si>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</si>
  <si>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</si>
  <si>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</si>
  <si>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</si>
  <si>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</si>
  <si>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</si>
  <si>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</si>
  <si>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</si>
  <si>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</si>
  <si>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</si>
  <si>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</si>
  <si>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</si>
  <si>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</si>
  <si>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</si>
  <si>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</si>
  <si>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</si>
  <si>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</si>
  <si>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</si>
  <si>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</si>
  <si>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</si>
  <si>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</si>
  <si>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</si>
  <si>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</si>
  <si>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</si>
  <si>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</si>
  <si>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</si>
  <si>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</si>
  <si>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</si>
  <si>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</si>
  <si>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</si>
  <si>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</si>
  <si>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</si>
  <si>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</si>
  <si>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</si>
  <si>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</si>
  <si>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</si>
  <si>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</si>
  <si>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</si>
  <si>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</si>
  <si>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</si>
  <si>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</si>
  <si>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</si>
  <si>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</si>
  <si>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</si>
  <si>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</si>
  <si>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</si>
  <si>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</si>
  <si>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</si>
  <si>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</si>
  <si>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</si>
  <si>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</si>
  <si>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</si>
  <si>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</si>
  <si>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</si>
  <si>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</si>
  <si>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</si>
  <si>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</si>
  <si>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</si>
  <si>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</si>
  <si>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</si>
  <si>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</si>
  <si>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</si>
  <si>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</si>
  <si>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</si>
  <si>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</si>
  <si>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</si>
  <si>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</si>
  <si>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</si>
  <si>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</si>
  <si>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</si>
  <si>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</si>
  <si>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</si>
  <si>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</si>
  <si>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</si>
  <si>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</si>
  <si>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</si>
  <si>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</si>
  <si>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</si>
  <si>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</si>
  <si>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</si>
  <si>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</si>
  <si>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</si>
  <si>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</si>
  <si>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</si>
  <si>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</si>
  <si>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</si>
  <si>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</si>
  <si>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</si>
  <si>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</si>
  <si>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</si>
  <si>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</si>
  <si>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</si>
  <si>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</si>
  <si>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</si>
  <si>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</si>
  <si>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</si>
  <si>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</si>
  <si>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</si>
  <si>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</si>
  <si>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</si>
  <si>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</si>
  <si>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</si>
  <si>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</si>
  <si>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</si>
  <si>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</si>
  <si>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</si>
  <si>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</si>
  <si>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</si>
  <si>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</si>
  <si>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</si>
  <si>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</si>
  <si>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</si>
  <si>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</si>
  <si>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</si>
  <si>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</si>
  <si>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</si>
  <si>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</si>
  <si>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</si>
  <si>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</si>
  <si>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</si>
  <si>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</si>
  <si>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</si>
  <si>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</si>
  <si>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</si>
  <si>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</si>
  <si>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</si>
  <si>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</si>
  <si>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</si>
  <si>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</si>
  <si>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</si>
  <si>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</si>
  <si>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</si>
  <si>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</si>
  <si>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</si>
  <si>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</si>
  <si>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</si>
  <si>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</si>
  <si>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</si>
  <si>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</si>
  <si>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</si>
  <si>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</si>
  <si>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</si>
  <si>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</si>
  <si>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</si>
  <si>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</si>
  <si>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</si>
  <si>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</si>
  <si>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</si>
  <si>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</si>
  <si>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</si>
  <si>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</si>
  <si>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</si>
  <si>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</si>
  <si>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</si>
  <si>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</si>
  <si>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</si>
  <si>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</si>
  <si>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</si>
  <si>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</si>
  <si>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</si>
  <si>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</si>
  <si>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</si>
  <si>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</si>
  <si>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</si>
  <si>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</si>
  <si>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</si>
  <si>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</si>
  <si>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</si>
  <si>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</si>
  <si>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</si>
  <si>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</si>
  <si>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</si>
  <si>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</si>
  <si>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</si>
  <si>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</si>
  <si>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</si>
  <si>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</si>
  <si>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</si>
  <si>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</si>
  <si>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</si>
  <si>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</si>
  <si>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</si>
  <si>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</si>
  <si>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</si>
  <si>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</si>
  <si>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</si>
  <si>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</si>
  <si>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</si>
  <si>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</si>
  <si>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</si>
  <si>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</si>
  <si>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</si>
  <si>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</si>
  <si>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</si>
  <si>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</si>
  <si>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</si>
  <si>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</si>
  <si>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</si>
  <si>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</si>
  <si>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</si>
  <si>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</si>
  <si>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</si>
  <si>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</si>
  <si>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</si>
  <si>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</si>
  <si>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</si>
  <si>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</si>
  <si>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</si>
  <si>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</si>
  <si>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</si>
  <si>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</si>
  <si>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</si>
  <si>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</si>
  <si>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</si>
  <si>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</si>
  <si>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</si>
  <si>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</si>
  <si>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</si>
  <si>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</si>
  <si>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</si>
  <si>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</si>
  <si>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</si>
  <si>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</si>
  <si>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</si>
  <si>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</si>
  <si>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</si>
  <si>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</si>
  <si>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</si>
  <si>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</si>
  <si>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</si>
  <si>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</si>
  <si>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</si>
  <si>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</si>
  <si>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</si>
  <si>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</si>
  <si>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</si>
  <si>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</si>
  <si>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</si>
  <si>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</si>
  <si>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</si>
  <si>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</si>
  <si>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</si>
  <si>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</si>
  <si>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</si>
  <si>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</si>
  <si>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</si>
  <si>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</si>
  <si>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</si>
  <si>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</si>
  <si>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</si>
  <si>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</si>
  <si>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</si>
  <si>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</si>
  <si>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</si>
  <si>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</si>
  <si>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</si>
  <si>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</si>
  <si>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</si>
  <si>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</si>
  <si>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</si>
  <si>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</si>
  <si>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</si>
  <si>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</si>
  <si>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</si>
  <si>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</si>
  <si>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</si>
  <si>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</si>
  <si>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</si>
  <si>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</si>
  <si>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</si>
  <si>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</si>
  <si>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</si>
  <si>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</si>
  <si>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</si>
  <si>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</si>
  <si>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</si>
  <si>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</si>
  <si>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</si>
  <si>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</si>
  <si>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</si>
  <si>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</si>
  <si>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</si>
  <si>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</si>
  <si>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</si>
  <si>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</si>
  <si>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</si>
  <si>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</si>
  <si>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</si>
  <si>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</si>
  <si>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</si>
  <si>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</si>
  <si>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</si>
  <si>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</si>
  <si>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</si>
  <si>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</si>
  <si>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</si>
  <si>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</si>
  <si>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</si>
  <si>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</si>
  <si>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</si>
  <si>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</si>
  <si>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</si>
  <si>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</si>
  <si>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</si>
  <si>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</si>
  <si>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</si>
  <si>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</si>
  <si>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</si>
  <si>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</si>
  <si>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</si>
  <si>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</si>
  <si>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</si>
  <si>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</si>
  <si>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</si>
  <si>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</si>
  <si>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</si>
  <si>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</si>
  <si>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</si>
  <si>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</si>
  <si>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</si>
  <si>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</si>
  <si>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</si>
  <si>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</si>
  <si>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</si>
  <si>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</si>
  <si>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</si>
  <si>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</si>
  <si>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</si>
  <si>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</si>
  <si>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</si>
  <si>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</si>
  <si>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</si>
  <si>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</si>
  <si>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</si>
  <si>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</si>
  <si>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</si>
  <si>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</si>
  <si>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</si>
  <si>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</si>
  <si>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</si>
  <si>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</si>
  <si>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</si>
  <si>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</si>
  <si>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</si>
  <si>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</si>
  <si>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</si>
  <si>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</si>
  <si>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</si>
  <si>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</si>
  <si>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</si>
  <si>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</si>
  <si>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</si>
  <si>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</si>
  <si>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</si>
  <si>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</si>
  <si>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</si>
  <si>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</si>
  <si>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</si>
  <si>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</si>
  <si>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</si>
  <si>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</si>
  <si>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</si>
  <si>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</si>
  <si>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</si>
  <si>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</si>
  <si>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</si>
  <si>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</si>
  <si>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</si>
  <si>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</si>
  <si>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</si>
  <si>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</si>
  <si>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</si>
  <si>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</si>
  <si>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</si>
  <si>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</si>
  <si>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</si>
  <si>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</si>
  <si>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</si>
  <si>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</si>
  <si>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</si>
  <si>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</si>
  <si>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</si>
  <si>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</si>
  <si>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</si>
  <si>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</si>
  <si>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</si>
  <si>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</si>
  <si>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</si>
  <si>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</si>
  <si>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</si>
  <si>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</si>
  <si>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</si>
  <si>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</si>
  <si>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</si>
  <si>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</si>
  <si>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</si>
  <si>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</si>
  <si>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</si>
  <si>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</si>
  <si>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</si>
  <si>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</si>
  <si>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</si>
  <si>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</si>
  <si>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</si>
  <si>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</si>
  <si>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</si>
  <si>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</si>
  <si>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</si>
  <si>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</si>
  <si>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</si>
  <si>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</si>
  <si>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</si>
  <si>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</si>
  <si>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</si>
  <si>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</si>
  <si>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</si>
  <si>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</si>
  <si>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</si>
  <si>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</si>
  <si>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</si>
  <si>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</si>
  <si>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</si>
  <si>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</si>
  <si>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</si>
  <si>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</si>
  <si>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</si>
  <si>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</si>
  <si>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</si>
  <si>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</si>
  <si>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</si>
  <si>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</si>
  <si>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</si>
  <si>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</si>
  <si>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</si>
  <si>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</si>
  <si>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</si>
  <si>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</si>
  <si>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</si>
  <si>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</si>
  <si>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</si>
  <si>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</si>
  <si>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</si>
  <si>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</si>
  <si>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</si>
  <si>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</si>
  <si>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</si>
  <si>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</si>
  <si>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</si>
  <si>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</si>
  <si>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</si>
  <si>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</si>
  <si>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</si>
  <si>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</si>
  <si>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</si>
  <si>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</si>
  <si>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</si>
  <si>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</si>
  <si>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</si>
  <si>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</si>
  <si>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</si>
  <si>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</si>
  <si>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</si>
  <si>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</si>
  <si>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</si>
  <si>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</si>
  <si>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</si>
  <si>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</si>
  <si>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</si>
  <si>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</si>
  <si>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</si>
  <si>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</si>
  <si>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</si>
  <si>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</si>
  <si>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</si>
  <si>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</si>
  <si>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</si>
  <si>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</si>
  <si>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</si>
  <si>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</si>
  <si>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</si>
  <si>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</si>
  <si>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</si>
  <si>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</si>
  <si>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</si>
  <si>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</si>
  <si>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</si>
  <si>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</si>
  <si>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</si>
  <si>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</si>
  <si>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</si>
  <si>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</si>
  <si>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</si>
  <si>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</si>
  <si>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</si>
  <si>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</si>
  <si>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</si>
  <si>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</si>
  <si>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</si>
  <si>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</si>
  <si>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</si>
  <si>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</si>
  <si>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</si>
  <si>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</si>
  <si>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</si>
  <si>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</si>
  <si>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</si>
  <si>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</si>
  <si>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</si>
  <si>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</si>
  <si>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</si>
  <si>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</si>
  <si>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</si>
  <si>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</si>
  <si>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</si>
  <si>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</si>
  <si>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</si>
  <si>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</si>
  <si>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</si>
  <si>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</si>
  <si>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</si>
  <si>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</si>
  <si>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</si>
  <si>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</si>
  <si>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</si>
  <si>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</si>
  <si>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</si>
  <si>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</si>
  <si>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</si>
  <si>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</si>
  <si>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</si>
  <si>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</si>
  <si>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</si>
  <si>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</si>
  <si>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</si>
  <si>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</si>
  <si>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</si>
  <si>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</si>
  <si>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</si>
  <si>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</si>
  <si>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</si>
  <si>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</si>
  <si>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</si>
  <si>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</si>
  <si>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</si>
  <si>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</si>
  <si>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</si>
  <si>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</si>
  <si>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</si>
  <si>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</si>
  <si>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</si>
  <si>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</si>
  <si>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</si>
  <si>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</si>
  <si>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</si>
  <si>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</si>
  <si>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</si>
  <si>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</si>
  <si>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</si>
  <si>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</si>
  <si>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</si>
  <si>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</si>
  <si>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</si>
  <si>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</si>
  <si>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</si>
  <si>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</si>
  <si>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</si>
  <si>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</si>
  <si>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</si>
  <si>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</si>
  <si>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</si>
  <si>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</si>
  <si>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</si>
  <si>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</si>
  <si>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</si>
  <si>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</si>
  <si>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</si>
  <si>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</si>
  <si>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</si>
  <si>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</si>
  <si>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</si>
  <si>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</si>
  <si>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</si>
  <si>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</si>
  <si>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</si>
  <si>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</si>
  <si>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</si>
  <si>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</si>
  <si>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</si>
  <si>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</si>
  <si>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</si>
  <si>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</si>
  <si>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</si>
  <si>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</si>
  <si>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</si>
  <si>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</si>
  <si>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</si>
  <si>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</si>
  <si>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</si>
  <si>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</si>
  <si>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</si>
  <si>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</si>
  <si>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</si>
  <si>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</si>
  <si>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</si>
  <si>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</si>
  <si>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</si>
  <si>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</si>
  <si>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</si>
  <si>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</si>
  <si>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</si>
  <si>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</si>
  <si>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</si>
  <si>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</si>
  <si>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</si>
  <si>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</si>
  <si>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</si>
  <si>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</si>
  <si>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</si>
  <si>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</si>
  <si>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</si>
  <si>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</si>
  <si>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</si>
  <si>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</si>
  <si>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</si>
  <si>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</si>
  <si>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</si>
  <si>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</si>
  <si>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</si>
  <si>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</si>
  <si>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</si>
  <si>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</si>
  <si>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</si>
  <si>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</si>
  <si>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</si>
  <si>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</si>
  <si>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</si>
  <si>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</si>
  <si>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</si>
  <si>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</si>
  <si>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</si>
  <si>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</si>
  <si>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</si>
  <si>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</si>
  <si>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</si>
  <si>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</si>
  <si>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</si>
  <si>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</si>
  <si>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</si>
  <si>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</si>
  <si>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</si>
  <si>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</si>
  <si>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</si>
  <si>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</si>
  <si>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</si>
  <si>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</si>
  <si>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</si>
  <si>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</si>
  <si>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</si>
  <si>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</si>
  <si>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</si>
  <si>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</si>
  <si>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</si>
  <si>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</si>
  <si>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</si>
  <si>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</si>
  <si>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</si>
  <si>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</si>
  <si>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</si>
  <si>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</si>
  <si>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</si>
  <si>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</si>
  <si>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</si>
  <si>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</si>
  <si>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</si>
  <si>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</si>
  <si>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</si>
  <si>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</si>
  <si>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</si>
  <si>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</si>
  <si>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</si>
  <si>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</si>
  <si>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</si>
  <si>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</si>
  <si>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</si>
  <si>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</si>
  <si>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</si>
  <si>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</si>
  <si>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</si>
  <si>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</si>
  <si>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</si>
  <si>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</si>
  <si>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</si>
  <si>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</si>
  <si>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</si>
  <si>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</si>
  <si>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</si>
  <si>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</si>
  <si>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</si>
  <si>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</si>
  <si>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</si>
  <si>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</si>
  <si>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</si>
  <si>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</si>
  <si>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</si>
  <si>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</si>
  <si>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</si>
  <si>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</si>
  <si>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</si>
  <si>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</si>
  <si>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</si>
  <si>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</si>
  <si>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</si>
  <si>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</si>
  <si>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</si>
  <si>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</si>
  <si>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</si>
  <si>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</si>
  <si>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</si>
  <si>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</si>
  <si>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</si>
  <si>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</si>
  <si>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</si>
  <si>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</si>
  <si>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</si>
  <si>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</si>
  <si>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</si>
  <si>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</si>
  <si>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</si>
  <si>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</si>
  <si>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</si>
  <si>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</si>
  <si>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</si>
  <si>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</si>
  <si>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</si>
  <si>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</si>
  <si>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</si>
  <si>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</si>
  <si>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</si>
  <si>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</si>
  <si>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</si>
  <si>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</si>
  <si>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</si>
  <si>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</si>
  <si>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</si>
  <si>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</si>
  <si>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</si>
  <si>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</si>
  <si>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</si>
  <si>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</si>
  <si>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</si>
  <si>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</si>
  <si>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</si>
  <si>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</si>
  <si>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</si>
  <si>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</si>
  <si>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</si>
  <si>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</si>
  <si>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</si>
  <si>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</si>
  <si>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</si>
  <si>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</si>
  <si>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</si>
  <si>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</si>
  <si>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</si>
  <si>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</si>
  <si>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</si>
  <si>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</si>
  <si>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</si>
  <si>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</si>
  <si>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</si>
  <si>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</si>
  <si>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</si>
  <si>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</si>
  <si>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</si>
  <si>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</si>
  <si>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</si>
  <si>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</si>
  <si>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</si>
  <si>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</si>
  <si>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</si>
  <si>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</si>
  <si>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</si>
  <si>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</si>
  <si>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</si>
  <si>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</si>
  <si>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</si>
  <si>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</si>
  <si>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</si>
  <si>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</si>
  <si>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</si>
  <si>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</si>
  <si>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</si>
  <si>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</si>
  <si>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</si>
  <si>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</si>
  <si>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</si>
  <si>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</si>
  <si>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</si>
  <si>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</si>
  <si>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</si>
  <si>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</si>
  <si>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</si>
  <si>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</si>
  <si>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</si>
  <si>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</si>
  <si>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</si>
  <si>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</si>
  <si>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</si>
  <si>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</si>
  <si>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</si>
  <si>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</si>
  <si>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</si>
  <si>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</si>
  <si>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</si>
  <si>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</si>
  <si>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</si>
  <si>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</si>
  <si>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</si>
  <si>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</si>
  <si>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</si>
  <si>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</si>
  <si>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</si>
  <si>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</si>
  <si>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</si>
  <si>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</si>
  <si>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</si>
  <si>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</si>
  <si>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</si>
  <si>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</si>
  <si>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</si>
  <si>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</si>
  <si>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</si>
  <si>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</si>
  <si>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</si>
  <si>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</si>
  <si>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</si>
  <si>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</si>
  <si>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</si>
  <si>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</si>
  <si>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</si>
  <si>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</si>
  <si>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</si>
  <si>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</si>
  <si>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</si>
  <si>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</si>
  <si>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</si>
  <si>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</si>
  <si>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</si>
  <si>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</si>
  <si>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</si>
  <si>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</si>
  <si>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</si>
  <si>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</si>
  <si>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</si>
  <si>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</si>
  <si>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</si>
  <si>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</si>
  <si>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</si>
  <si>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</si>
  <si>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</si>
  <si>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</si>
  <si>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</si>
  <si>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</si>
  <si>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</si>
  <si>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</si>
  <si>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</si>
  <si>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</si>
  <si>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</si>
  <si>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</si>
  <si>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</si>
  <si>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</si>
  <si>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</si>
  <si>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</si>
  <si>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</si>
  <si>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</si>
  <si>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</si>
  <si>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</si>
  <si>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</si>
  <si>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</si>
  <si>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</si>
  <si>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</si>
  <si>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</si>
  <si>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</si>
  <si>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</si>
  <si>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</si>
  <si>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</si>
  <si>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</si>
  <si>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</si>
  <si>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</si>
  <si>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</si>
  <si>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</si>
  <si>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</si>
  <si>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</si>
  <si>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</si>
  <si>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</si>
  <si>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</si>
  <si>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</si>
  <si>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</si>
  <si>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</si>
  <si>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</si>
  <si>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</si>
  <si>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</si>
  <si>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</si>
  <si>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</si>
  <si>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</si>
  <si>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</si>
  <si>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</si>
  <si>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</si>
  <si>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</si>
  <si>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</si>
  <si>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</si>
  <si>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</si>
  <si>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</si>
  <si>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</si>
  <si>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</si>
  <si>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</si>
  <si>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</si>
  <si>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</si>
  <si>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</si>
  <si>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</si>
  <si>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</si>
  <si>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</si>
  <si>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</si>
  <si>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</si>
  <si>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</si>
  <si>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</si>
  <si>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</si>
  <si>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</si>
  <si>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</si>
  <si>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</si>
  <si>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</si>
  <si>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</si>
  <si>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</si>
  <si>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</si>
  <si>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</si>
  <si>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</si>
  <si>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</si>
  <si>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</si>
  <si>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</si>
  <si>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</si>
  <si>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</si>
  <si>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</si>
  <si>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</si>
  <si>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</si>
  <si>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</si>
  <si>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</si>
  <si>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</si>
  <si>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</si>
  <si>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</si>
  <si>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</si>
  <si>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</si>
  <si>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</si>
  <si>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</si>
  <si>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</si>
  <si>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</si>
  <si>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</si>
  <si>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</si>
  <si>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</si>
  <si>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</si>
  <si>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</si>
  <si>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</si>
  <si>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</si>
  <si>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</si>
  <si>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</si>
  <si>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</si>
  <si>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</si>
  <si>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</si>
  <si>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</si>
  <si>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</si>
  <si>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</si>
  <si>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</si>
  <si>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</si>
  <si>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</si>
  <si>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</si>
  <si>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</si>
  <si>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</si>
  <si>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</si>
  <si>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</si>
  <si>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</si>
  <si>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</si>
  <si>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</si>
  <si>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</si>
  <si>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</si>
  <si>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</si>
  <si>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</si>
  <si>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</si>
  <si>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</si>
  <si>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</si>
  <si>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</si>
  <si>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</si>
  <si>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</si>
  <si>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</si>
  <si>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</si>
  <si>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</si>
  <si>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</si>
  <si>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</si>
  <si>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</si>
  <si>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</si>
  <si>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</si>
  <si>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</si>
  <si>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</si>
  <si>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</si>
  <si>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</si>
  <si>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</si>
  <si>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</si>
  <si>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</si>
  <si>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</si>
  <si>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</si>
  <si>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</si>
  <si>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</si>
  <si>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</si>
  <si>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</si>
  <si>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</si>
  <si>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</si>
  <si>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</si>
  <si>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</si>
  <si>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</si>
  <si>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</si>
  <si>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</si>
  <si>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</si>
  <si>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</si>
  <si>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</si>
  <si>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</si>
  <si>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</si>
  <si>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</si>
  <si>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</si>
  <si>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</si>
  <si>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</si>
  <si>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</si>
  <si>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</si>
  <si>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</si>
  <si>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</si>
  <si>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</si>
  <si>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</si>
  <si>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</si>
  <si>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</si>
  <si>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</si>
  <si>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</si>
  <si>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</si>
  <si>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</si>
  <si>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</si>
  <si>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</si>
  <si>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</si>
  <si>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</si>
  <si>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</si>
  <si>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</si>
  <si>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</si>
  <si>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</si>
  <si>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</si>
  <si>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</si>
  <si>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</si>
  <si>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</si>
  <si>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</si>
  <si>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</si>
  <si>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</si>
  <si>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</si>
  <si>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</si>
  <si>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</si>
  <si>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</si>
  <si>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</si>
  <si>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</si>
  <si>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</si>
  <si>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</si>
  <si>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</si>
  <si>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</si>
  <si>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</si>
  <si>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</si>
  <si>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</si>
  <si>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</si>
  <si>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</si>
  <si>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</si>
  <si>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</si>
  <si>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</si>
  <si>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</si>
  <si>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</si>
  <si>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</si>
  <si>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</si>
  <si>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</si>
  <si>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</si>
  <si>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</si>
  <si>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</si>
  <si>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</si>
  <si>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</si>
  <si>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</si>
  <si>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</si>
  <si>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</si>
  <si>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</si>
  <si>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</si>
  <si>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</si>
  <si>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</si>
  <si>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</si>
  <si>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</si>
  <si>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</si>
  <si>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</si>
  <si>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</si>
  <si>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</si>
  <si>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</si>
  <si>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</si>
  <si>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</si>
  <si>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</si>
  <si>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</si>
  <si>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</si>
  <si>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</si>
  <si>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</si>
  <si>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</si>
  <si>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</si>
  <si>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</si>
  <si>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</si>
  <si>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</si>
  <si>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</si>
  <si>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</si>
  <si>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</si>
  <si>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</si>
  <si>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</si>
  <si>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</si>
  <si>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</si>
  <si>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</si>
  <si>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</si>
  <si>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</si>
  <si>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</si>
  <si>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</si>
  <si>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</si>
  <si>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</si>
  <si>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</si>
  <si>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</si>
  <si>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</si>
  <si>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</si>
  <si>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</si>
  <si>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</si>
  <si>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</si>
  <si>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</si>
  <si>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</si>
  <si>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</si>
  <si>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</si>
  <si>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</si>
  <si>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</si>
  <si>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</si>
  <si>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</si>
  <si>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</si>
  <si>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</si>
  <si>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</si>
  <si>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</si>
  <si>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</si>
  <si>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</si>
  <si>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</si>
  <si>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</si>
  <si>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</si>
  <si>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</si>
  <si>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</si>
  <si>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</si>
  <si>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</si>
  <si>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</si>
  <si>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</si>
  <si>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</si>
  <si>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</si>
  <si>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</si>
  <si>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</si>
  <si>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</si>
  <si>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</si>
  <si>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</si>
  <si>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</si>
  <si>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</si>
  <si>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</si>
  <si>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</si>
  <si>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</si>
  <si>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</si>
  <si>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</si>
  <si>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</si>
  <si>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</si>
  <si>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</si>
  <si>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</si>
  <si>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</si>
  <si>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</si>
  <si>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</si>
  <si>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</si>
  <si>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</si>
  <si>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</si>
  <si>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</si>
  <si>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</si>
  <si>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</si>
  <si>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</si>
  <si>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</si>
  <si>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</si>
  <si>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</si>
  <si>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</si>
  <si>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</si>
  <si>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</si>
  <si>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</si>
  <si>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</si>
  <si>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</si>
  <si>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</si>
  <si>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</si>
  <si>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</si>
  <si>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</si>
  <si>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</si>
  <si>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</si>
  <si>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</si>
  <si>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</si>
  <si>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</si>
  <si>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</si>
  <si>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</si>
  <si>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</si>
  <si>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</si>
  <si>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</si>
  <si>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</si>
  <si>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</si>
  <si>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</si>
  <si>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</si>
  <si>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</si>
  <si>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</si>
  <si>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</si>
  <si>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</si>
  <si>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</si>
  <si>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</si>
  <si>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</si>
  <si>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</si>
  <si>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</si>
  <si>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</si>
  <si>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</si>
  <si>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</si>
  <si>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</si>
  <si>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</si>
  <si>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</si>
  <si>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</si>
  <si>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</si>
  <si>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</si>
  <si>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</si>
  <si>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</si>
  <si>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</si>
  <si>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</si>
  <si>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</si>
  <si>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</si>
  <si>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</si>
  <si>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</si>
  <si>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</si>
  <si>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</si>
  <si>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</si>
  <si>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</si>
  <si>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</si>
  <si>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</si>
  <si>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</si>
  <si>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</si>
  <si>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</si>
  <si>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</si>
  <si>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</si>
  <si>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</si>
  <si>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</si>
  <si>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</si>
  <si>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</si>
  <si>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</si>
  <si>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</si>
  <si>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</si>
  <si>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</si>
  <si>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</si>
  <si>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</si>
  <si>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</si>
  <si>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</si>
  <si>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</si>
  <si>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</si>
  <si>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</si>
  <si>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</si>
  <si>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</si>
  <si>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</si>
  <si>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</si>
  <si>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</si>
  <si>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</si>
  <si>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</si>
  <si>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</si>
  <si>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</si>
  <si>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</si>
  <si>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</si>
  <si>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</si>
  <si>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</si>
  <si>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</si>
  <si>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</si>
  <si>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</si>
  <si>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</si>
  <si>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</si>
  <si>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</si>
  <si>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</si>
  <si>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</si>
  <si>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</si>
  <si>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</si>
  <si>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</si>
  <si>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</si>
  <si>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</si>
  <si>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</si>
  <si>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</si>
  <si>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</si>
  <si>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</si>
  <si>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</si>
  <si>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</si>
  <si>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</si>
  <si>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</si>
  <si>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</si>
  <si>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</si>
  <si>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</si>
  <si>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</si>
  <si>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</si>
  <si>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</si>
  <si>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</si>
  <si>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</si>
  <si>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</si>
  <si>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</si>
  <si>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</si>
  <si>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</si>
  <si>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</si>
  <si>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</si>
  <si>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</si>
  <si>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</si>
  <si>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</si>
  <si>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</si>
  <si>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</si>
  <si>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</si>
  <si>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</si>
  <si>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</si>
  <si>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</si>
  <si>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</si>
  <si>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</si>
  <si>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</si>
  <si>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</si>
  <si>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</si>
  <si>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</si>
  <si>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</si>
  <si>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</si>
  <si>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</si>
  <si>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</si>
  <si>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</si>
  <si>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</si>
  <si>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</si>
  <si>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</si>
  <si>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</si>
  <si>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</si>
  <si>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</si>
  <si>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</si>
  <si>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</si>
  <si>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</si>
  <si>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</si>
  <si>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</si>
  <si>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</si>
  <si>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</si>
  <si>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</si>
  <si>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</si>
  <si>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</si>
  <si>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</si>
  <si>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</si>
  <si>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</si>
  <si>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</si>
  <si>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</si>
  <si>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</si>
  <si>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</si>
  <si>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</si>
  <si>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</si>
  <si>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</si>
  <si>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</si>
  <si>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</si>
  <si>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</si>
  <si>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</si>
  <si>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</si>
  <si>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</si>
  <si>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</si>
  <si>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</si>
  <si>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</si>
  <si>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</si>
  <si>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</si>
  <si>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</si>
  <si>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</si>
  <si>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</si>
  <si>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</si>
  <si>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</si>
  <si>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</si>
  <si>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</si>
  <si>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</si>
  <si>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</si>
  <si>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</si>
  <si>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</si>
  <si>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</si>
  <si>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</si>
  <si>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</si>
  <si>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</si>
  <si>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</si>
  <si>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</si>
  <si>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</si>
  <si>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</si>
  <si>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</si>
  <si>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</si>
  <si>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</si>
  <si>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</si>
  <si>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</si>
  <si>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</si>
  <si>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</si>
  <si>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</si>
  <si>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</si>
  <si>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</si>
  <si>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</si>
  <si>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</si>
  <si>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</si>
  <si>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</si>
  <si>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</si>
  <si>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</si>
  <si>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</si>
  <si>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</si>
  <si>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</si>
  <si>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</si>
  <si>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</si>
  <si>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</si>
  <si>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</si>
  <si>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</si>
  <si>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</si>
  <si>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</si>
  <si>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</si>
  <si>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</si>
  <si>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</si>
  <si>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</si>
  <si>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</si>
  <si>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</si>
  <si>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</si>
  <si>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</si>
  <si>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</si>
  <si>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</si>
  <si>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</si>
  <si>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</si>
  <si>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</si>
  <si>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</si>
  <si>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</si>
  <si>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</si>
  <si>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</si>
  <si>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</si>
  <si>
    <t>Santa Cruz Stigmata</t>
  </si>
  <si>
    <t>https://www.santacruzbicycles.com/en-US/bikes/stigmata</t>
  </si>
  <si>
    <t xml:space="preserve">*illustrating horizontal </t>
  </si>
  <si>
    <t>* reported but not on chart</t>
  </si>
  <si>
    <t>rear_+_front</t>
  </si>
  <si>
    <t>rear + front</t>
  </si>
  <si>
    <t>rc^2 + bbd^2 = cs^2</t>
  </si>
  <si>
    <t>wb_if_rc_is_cs</t>
  </si>
  <si>
    <t>chainstay_length_computed</t>
  </si>
  <si>
    <t>* reported by grand fondo</t>
  </si>
  <si>
    <t>* FAQ</t>
  </si>
  <si>
    <t>Salsa Journeyer 700c Apex</t>
  </si>
  <si>
    <t>51cm</t>
  </si>
  <si>
    <t>142 - 152cm</t>
  </si>
  <si>
    <t>150 - 160cm</t>
  </si>
  <si>
    <t>157 - 170cm</t>
  </si>
  <si>
    <t>173 - 185cm</t>
  </si>
  <si>
    <t>183 - 196cm</t>
  </si>
  <si>
    <t>Measurements based on:</t>
  </si>
  <si>
    <t>a fork measuring 405mm with 50mm offset</t>
  </si>
  <si>
    <t>a 700 x 38mm tire measuring 706 mm in diameter</t>
  </si>
  <si>
    <t>Stand over measured vertically to top of top tube from a position 50mm forward of BB center</t>
  </si>
  <si>
    <t>https://blackheartbikeco.com/products/gravel-al</t>
  </si>
  <si>
    <t>Blackheart Gravel AL</t>
  </si>
  <si>
    <t>Virtual Seat Tube (C-T)</t>
  </si>
  <si>
    <t>Seat Tube (C-T)</t>
  </si>
  <si>
    <t>Top Tube (effective)</t>
  </si>
  <si>
    <t>Chain Stay (actual)</t>
  </si>
  <si>
    <t>Stand over height, at center of top tube,</t>
  </si>
  <si>
    <t>700 x 38mm or 650b x 2.1″ tire</t>
  </si>
  <si>
    <t>650b x 48mm tire</t>
  </si>
  <si>
    <t>https://www.rodeo-labs.com/shop/framesets/flaanimal-ti</t>
  </si>
  <si>
    <t>5’2”-5’4”</t>
  </si>
  <si>
    <t>6’1”-6’4”</t>
  </si>
  <si>
    <t>Rodeo Flaanimal 5.0</t>
  </si>
  <si>
    <t>virtual_seat_tube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</si>
</sst>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8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  <font>
      <sz val="18"/>
      <color rgb="FF000000"/>
      <name val="Arial"/>
      <family val="2"/>
    </font>
    <font>
      <sz val="18"/>
      <color rgb="FF000000"/>
      <name val="Arial"/>
      <family val="2"/>
    </font>
    <font>
      <sz val="21"/>
      <color rgb="FF636569"/>
      <name val="Arial"/>
      <family val="2"/>
    </font>
    <font>
      <sz val="21"/>
      <color rgb="FF636569"/>
      <name val="Arial"/>
      <family val="2"/>
    </font>
    <font>
      <sz val="14"/>
      <color rgb="FF7A7A7A"/>
      <name val="HelveticaNeueLT Std"/>
    </font>
    <font>
      <sz val="16"/>
      <color rgb="FF7A7A7A"/>
      <name val="HelveticaNeueLT Std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  <xf numFmtId="0" fontId="19" fillId="0" borderId="0" xfId="0" applyFont="1"/>
    <xf numFmtId="0" fontId="11" fillId="0" borderId="0" xfId="0" applyFont="1"/>
    <xf numFmtId="0" fontId="136" fillId="0" borderId="0" xfId="0" applyFont="1"/>
    <xf numFmtId="0" fontId="137" fillId="0" borderId="0" xfId="0" applyFont="1"/>
    <xf numFmtId="0" fontId="137" fillId="0" borderId="0" xfId="0" applyFont="1"/>
    <xf numFmtId="0" fontId="48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50800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3DB1E28E-CAE5-3248-A352-1D60FDE2F5A2}"/>
            </a:ext>
          </a:extLst>
        </xdr:cNvPr>
        <xdr:cNvSpPr>
          <a:spLocks noChangeAspect="1" noChangeArrowheads="1"/>
        </xdr:cNvSpPr>
      </xdr:nvSpPr>
      <xdr:spPr bwMode="auto">
        <a:xfrm>
          <a:off x="2235200" y="64008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14C62935-D08D-224B-B489-A7C6A64C217D}"/>
            </a:ext>
          </a:extLst>
        </xdr:cNvPr>
        <xdr:cNvSpPr>
          <a:spLocks noChangeAspect="1" noChangeArrowheads="1"/>
        </xdr:cNvSpPr>
      </xdr:nvSpPr>
      <xdr:spPr bwMode="auto">
        <a:xfrm>
          <a:off x="3708400" y="53340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30</xdr:row>
      <xdr:rowOff>76200</xdr:rowOff>
    </xdr:from>
    <xdr:to>
      <xdr:col>22</xdr:col>
      <xdr:colOff>177800</xdr:colOff>
      <xdr:row>51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5C33A-0E2E-8545-B8C8-D2AC564F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8300" y="6743700"/>
          <a:ext cx="9867900" cy="55499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5B4B6A4C-3869-F040-A151-20459E54362C}"/>
            </a:ext>
          </a:extLst>
        </xdr:cNvPr>
        <xdr:cNvSpPr>
          <a:spLocks noChangeAspect="1" noChangeArrowheads="1"/>
        </xdr:cNvSpPr>
      </xdr:nvSpPr>
      <xdr:spPr bwMode="auto">
        <a:xfrm>
          <a:off x="4533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2484936B-ED50-AD4C-BBD0-5C72B2AF2725}"/>
            </a:ext>
          </a:extLst>
        </xdr:cNvPr>
        <xdr:cNvSpPr>
          <a:spLocks noChangeAspect="1" noChangeArrowheads="1"/>
        </xdr:cNvSpPr>
      </xdr:nvSpPr>
      <xdr:spPr bwMode="auto">
        <a:xfrm>
          <a:off x="5359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61D1950-641B-FD40-8388-D2AE1407D37B}"/>
            </a:ext>
          </a:extLst>
        </xdr:cNvPr>
        <xdr:cNvSpPr>
          <a:spLocks noChangeAspect="1" noChangeArrowheads="1"/>
        </xdr:cNvSpPr>
      </xdr:nvSpPr>
      <xdr:spPr bwMode="auto">
        <a:xfrm>
          <a:off x="6184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E55B1BE1-B595-864F-A022-BE32D4A9BB16}"/>
            </a:ext>
          </a:extLst>
        </xdr:cNvPr>
        <xdr:cNvSpPr>
          <a:spLocks noChangeAspect="1" noChangeArrowheads="1"/>
        </xdr:cNvSpPr>
      </xdr:nvSpPr>
      <xdr:spPr bwMode="auto">
        <a:xfrm>
          <a:off x="7010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5065296F-126E-0A41-BC1F-CC6FD77C11B4}"/>
            </a:ext>
          </a:extLst>
        </xdr:cNvPr>
        <xdr:cNvSpPr>
          <a:spLocks noChangeAspect="1" noChangeArrowheads="1"/>
        </xdr:cNvSpPr>
      </xdr:nvSpPr>
      <xdr:spPr bwMode="auto">
        <a:xfrm>
          <a:off x="7835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B3966B29-7C90-0D4A-85A7-CCFB7E90F839}"/>
            </a:ext>
          </a:extLst>
        </xdr:cNvPr>
        <xdr:cNvSpPr>
          <a:spLocks noChangeAspect="1" noChangeArrowheads="1"/>
        </xdr:cNvSpPr>
      </xdr:nvSpPr>
      <xdr:spPr bwMode="auto">
        <a:xfrm>
          <a:off x="8661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C1FC7B86-9F56-B047-937E-CE90A1D6D5F8}"/>
            </a:ext>
          </a:extLst>
        </xdr:cNvPr>
        <xdr:cNvSpPr>
          <a:spLocks noChangeAspect="1" noChangeArrowheads="1"/>
        </xdr:cNvSpPr>
      </xdr:nvSpPr>
      <xdr:spPr bwMode="auto">
        <a:xfrm>
          <a:off x="9486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24</xdr:row>
      <xdr:rowOff>0</xdr:rowOff>
    </xdr:from>
    <xdr:to>
      <xdr:col>13</xdr:col>
      <xdr:colOff>304800</xdr:colOff>
      <xdr:row>25</xdr:row>
      <xdr:rowOff>38100</xdr:rowOff>
    </xdr:to>
    <xdr:sp macro="" textlink="">
      <xdr:nvSpPr>
        <xdr:cNvPr id="48130" name="AutoShape 2">
          <a:extLst>
            <a:ext uri="{FF2B5EF4-FFF2-40B4-BE49-F238E27FC236}">
              <a16:creationId xmlns:a16="http://schemas.microsoft.com/office/drawing/2014/main" id="{C339D841-A078-EA46-B6A2-7DCA35C9D465}"/>
            </a:ext>
          </a:extLst>
        </xdr:cNvPr>
        <xdr:cNvSpPr>
          <a:spLocks noChangeAspect="1" noChangeArrowheads="1"/>
        </xdr:cNvSpPr>
      </xdr:nvSpPr>
      <xdr:spPr bwMode="auto">
        <a:xfrm>
          <a:off x="127889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190500</xdr:colOff>
      <xdr:row>39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4EFF95-45D1-4241-8BB6-D26A7485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63400" y="6134100"/>
          <a:ext cx="7620000" cy="44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4</xdr:row>
      <xdr:rowOff>127000</xdr:rowOff>
    </xdr:from>
    <xdr:to>
      <xdr:col>21</xdr:col>
      <xdr:colOff>41916</xdr:colOff>
      <xdr:row>21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B4BC1-8FF1-F246-8F05-495B54FB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1193800"/>
          <a:ext cx="8538216" cy="45466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17500"/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3D32B1B3-34AB-8541-B6BE-2F3BDD32CDCC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17500"/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CC40BA65-39CF-BE42-869E-8F906F439295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17500"/>
    <xdr:sp macro="" textlink="">
      <xdr:nvSpPr>
        <xdr:cNvPr id="19" name="AutoShape 2">
          <a:extLst>
            <a:ext uri="{FF2B5EF4-FFF2-40B4-BE49-F238E27FC236}">
              <a16:creationId xmlns:a16="http://schemas.microsoft.com/office/drawing/2014/main" id="{F0E5F2D2-B5E9-FE49-9F5D-03D521507BE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17500"/>
    <xdr:sp macro="" textlink="">
      <xdr:nvSpPr>
        <xdr:cNvPr id="20" name="AutoShape 2">
          <a:extLst>
            <a:ext uri="{FF2B5EF4-FFF2-40B4-BE49-F238E27FC236}">
              <a16:creationId xmlns:a16="http://schemas.microsoft.com/office/drawing/2014/main" id="{C39D9650-C192-984D-9075-F7ED3C695472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17500"/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0D417161-23C5-AB4A-BEE3-412876DF6B7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17500"/>
    <xdr:sp macro="" textlink="">
      <xdr:nvSpPr>
        <xdr:cNvPr id="22" name="AutoShape 2">
          <a:extLst>
            <a:ext uri="{FF2B5EF4-FFF2-40B4-BE49-F238E27FC236}">
              <a16:creationId xmlns:a16="http://schemas.microsoft.com/office/drawing/2014/main" id="{29448E8E-F432-F54E-B26C-084D7984932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17500"/>
    <xdr:sp macro="" textlink="">
      <xdr:nvSpPr>
        <xdr:cNvPr id="23" name="AutoShape 2">
          <a:extLst>
            <a:ext uri="{FF2B5EF4-FFF2-40B4-BE49-F238E27FC236}">
              <a16:creationId xmlns:a16="http://schemas.microsoft.com/office/drawing/2014/main" id="{2A6B92D6-0047-6D4E-9FA9-64643C8AA470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622300</xdr:colOff>
      <xdr:row>33</xdr:row>
      <xdr:rowOff>114300</xdr:rowOff>
    </xdr:from>
    <xdr:to>
      <xdr:col>10</xdr:col>
      <xdr:colOff>469900</xdr:colOff>
      <xdr:row>42</xdr:row>
      <xdr:rowOff>215900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743CF-0C5D-6846-8F9E-084E3B9E2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300" y="8915400"/>
          <a:ext cx="10160000" cy="250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36</xdr:row>
      <xdr:rowOff>0</xdr:rowOff>
    </xdr:from>
    <xdr:to>
      <xdr:col>18</xdr:col>
      <xdr:colOff>342900</xdr:colOff>
      <xdr:row>56</xdr:row>
      <xdr:rowOff>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86723-136F-4A7F-D8BD-2ADEA55F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7924800"/>
          <a:ext cx="7772400" cy="529804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2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odeo-labs.com/shop/framesets/flaanimal-ti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sqref="A1:B4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workbookViewId="0">
      <selection activeCell="C19" sqref="C19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53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53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53"/>
      <c r="C45" s="58" t="s">
        <v>1520</v>
      </c>
      <c r="D45" s="58" t="s">
        <v>1521</v>
      </c>
      <c r="E45" s="58" t="s">
        <v>1522</v>
      </c>
      <c r="F45"/>
    </row>
    <row r="46" spans="1:6">
      <c r="B46" s="153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53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53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12BB-EA59-FA4B-9572-CA255D50173F}">
  <dimension ref="A1:O29"/>
  <sheetViews>
    <sheetView tabSelected="1" workbookViewId="0">
      <selection activeCell="D28" sqref="D28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" t="s">
        <v>2419</v>
      </c>
      <c r="B1" s="2" t="s">
        <v>2812</v>
      </c>
    </row>
    <row r="2" spans="1:10">
      <c r="A2" s="2" t="s">
        <v>2430</v>
      </c>
      <c r="B2" s="2">
        <v>2024</v>
      </c>
    </row>
    <row r="3" spans="1:10">
      <c r="A3" s="2" t="s">
        <v>2431</v>
      </c>
      <c r="B3" s="123">
        <v>45107</v>
      </c>
    </row>
    <row r="4" spans="1:10">
      <c r="A4" s="2" t="s">
        <v>2421</v>
      </c>
      <c r="B4" s="2" t="s">
        <v>2811</v>
      </c>
    </row>
    <row r="5" spans="1:10">
      <c r="A5" s="2" t="s">
        <v>2422</v>
      </c>
      <c r="B5" s="2" t="s">
        <v>2784</v>
      </c>
    </row>
    <row r="6" spans="1:10">
      <c r="A6" s="22" t="s">
        <v>73</v>
      </c>
      <c r="B6" s="22" t="s">
        <v>144</v>
      </c>
      <c r="C6" s="22">
        <v>46</v>
      </c>
      <c r="D6" s="22">
        <v>49</v>
      </c>
      <c r="E6" s="22">
        <v>52</v>
      </c>
      <c r="F6" s="22">
        <v>54</v>
      </c>
      <c r="G6" s="22">
        <v>56</v>
      </c>
      <c r="H6" s="22">
        <v>58</v>
      </c>
      <c r="I6" s="22">
        <v>60</v>
      </c>
      <c r="J6" s="22">
        <v>62</v>
      </c>
    </row>
    <row r="7" spans="1:10">
      <c r="A7" s="22" t="s">
        <v>61</v>
      </c>
      <c r="B7" s="22" t="s">
        <v>585</v>
      </c>
      <c r="C7" s="22">
        <v>440</v>
      </c>
      <c r="D7" s="22">
        <v>460</v>
      </c>
      <c r="E7" s="22">
        <v>480</v>
      </c>
      <c r="F7" s="22">
        <v>500</v>
      </c>
      <c r="G7" s="22">
        <v>515</v>
      </c>
      <c r="H7" s="22">
        <v>530</v>
      </c>
      <c r="I7" s="22">
        <v>545</v>
      </c>
      <c r="J7" s="22">
        <v>565</v>
      </c>
    </row>
    <row r="8" spans="1:10">
      <c r="A8" s="22" t="s">
        <v>74</v>
      </c>
      <c r="B8" s="22" t="s">
        <v>1718</v>
      </c>
      <c r="C8" s="22">
        <v>535</v>
      </c>
      <c r="D8" s="22">
        <v>540</v>
      </c>
      <c r="E8" s="22">
        <v>545</v>
      </c>
      <c r="F8" s="22">
        <v>560</v>
      </c>
      <c r="G8" s="22">
        <v>570</v>
      </c>
      <c r="H8" s="22">
        <v>580</v>
      </c>
      <c r="I8" s="22">
        <v>600</v>
      </c>
      <c r="J8" s="22">
        <v>615</v>
      </c>
    </row>
    <row r="9" spans="1:10">
      <c r="A9" s="22" t="s">
        <v>56</v>
      </c>
      <c r="B9" s="22" t="s">
        <v>1</v>
      </c>
      <c r="C9" s="22">
        <v>392</v>
      </c>
      <c r="D9" s="22">
        <v>394</v>
      </c>
      <c r="E9" s="22">
        <v>395</v>
      </c>
      <c r="F9" s="22">
        <v>401</v>
      </c>
      <c r="G9" s="22">
        <v>407</v>
      </c>
      <c r="H9" s="22">
        <v>412</v>
      </c>
      <c r="I9" s="22">
        <v>422</v>
      </c>
      <c r="J9" s="22">
        <v>433</v>
      </c>
    </row>
    <row r="10" spans="1:10">
      <c r="A10" s="22" t="s">
        <v>55</v>
      </c>
      <c r="B10" s="22" t="s">
        <v>0</v>
      </c>
      <c r="C10" s="22">
        <v>517</v>
      </c>
      <c r="D10" s="22">
        <v>527</v>
      </c>
      <c r="E10" s="22">
        <v>541</v>
      </c>
      <c r="F10" s="22">
        <v>555</v>
      </c>
      <c r="G10" s="22">
        <v>570</v>
      </c>
      <c r="H10" s="22">
        <v>585</v>
      </c>
      <c r="I10" s="22">
        <v>599</v>
      </c>
      <c r="J10" s="22">
        <v>617</v>
      </c>
    </row>
    <row r="11" spans="1:10">
      <c r="A11" s="22" t="s">
        <v>65</v>
      </c>
      <c r="B11" s="22" t="s">
        <v>579</v>
      </c>
      <c r="C11" s="22">
        <v>95</v>
      </c>
      <c r="D11" s="22">
        <v>105</v>
      </c>
      <c r="E11" s="22">
        <v>120</v>
      </c>
      <c r="F11" s="22">
        <v>135</v>
      </c>
      <c r="G11" s="22">
        <v>150</v>
      </c>
      <c r="H11" s="22">
        <v>165</v>
      </c>
      <c r="I11" s="22">
        <v>180</v>
      </c>
      <c r="J11" s="22">
        <v>200</v>
      </c>
    </row>
    <row r="12" spans="1:10">
      <c r="A12" s="22" t="s">
        <v>63</v>
      </c>
      <c r="B12" s="22" t="s">
        <v>970</v>
      </c>
      <c r="C12" s="22">
        <v>71</v>
      </c>
      <c r="D12" s="22">
        <v>71</v>
      </c>
      <c r="E12" s="22">
        <v>71</v>
      </c>
      <c r="F12" s="22">
        <v>71.25</v>
      </c>
      <c r="G12" s="22">
        <v>71.25</v>
      </c>
      <c r="H12" s="22">
        <v>71.5</v>
      </c>
      <c r="I12" s="22">
        <v>71.5</v>
      </c>
      <c r="J12" s="22">
        <v>71.5</v>
      </c>
    </row>
    <row r="13" spans="1:10">
      <c r="A13" s="22" t="s">
        <v>64</v>
      </c>
      <c r="B13" s="22" t="s">
        <v>975</v>
      </c>
      <c r="C13" s="22">
        <v>74.5</v>
      </c>
      <c r="D13" s="22">
        <v>74.5</v>
      </c>
      <c r="E13" s="22">
        <v>74.5</v>
      </c>
      <c r="F13" s="22">
        <v>74</v>
      </c>
      <c r="G13" s="22">
        <v>74</v>
      </c>
      <c r="H13" s="22">
        <v>74</v>
      </c>
      <c r="I13" s="22">
        <v>73.5</v>
      </c>
      <c r="J13" s="22">
        <v>73.5</v>
      </c>
    </row>
    <row r="14" spans="1:10">
      <c r="A14" s="22" t="s">
        <v>135</v>
      </c>
      <c r="B14" s="22" t="s">
        <v>1716</v>
      </c>
      <c r="C14" s="22">
        <v>607</v>
      </c>
      <c r="D14" s="22">
        <v>612</v>
      </c>
      <c r="E14" s="22">
        <v>618</v>
      </c>
      <c r="F14" s="22">
        <v>627</v>
      </c>
      <c r="G14" s="22">
        <v>635</v>
      </c>
      <c r="H14" s="22">
        <v>644</v>
      </c>
      <c r="I14" s="22">
        <v>659</v>
      </c>
      <c r="J14" s="22">
        <v>674</v>
      </c>
    </row>
    <row r="15" spans="1:10">
      <c r="A15" s="22" t="s">
        <v>67</v>
      </c>
      <c r="B15" s="22" t="s">
        <v>1717</v>
      </c>
      <c r="C15" s="22">
        <v>427</v>
      </c>
      <c r="D15" s="22">
        <v>427</v>
      </c>
      <c r="E15" s="22">
        <v>427</v>
      </c>
      <c r="F15" s="22">
        <v>427</v>
      </c>
      <c r="G15" s="22">
        <v>410</v>
      </c>
      <c r="H15" s="22">
        <v>427</v>
      </c>
      <c r="I15" s="22">
        <v>427</v>
      </c>
      <c r="J15" s="22">
        <v>427</v>
      </c>
    </row>
    <row r="16" spans="1:10">
      <c r="A16" s="22" t="s">
        <v>57</v>
      </c>
      <c r="B16" s="22" t="s">
        <v>10</v>
      </c>
      <c r="C16" s="22">
        <v>1023</v>
      </c>
      <c r="D16" s="22">
        <v>1029</v>
      </c>
      <c r="E16" s="22">
        <v>1034</v>
      </c>
      <c r="F16" s="22">
        <v>1043</v>
      </c>
      <c r="G16" s="22">
        <v>1052</v>
      </c>
      <c r="H16" s="22">
        <v>1060</v>
      </c>
      <c r="I16" s="22">
        <v>1076</v>
      </c>
      <c r="J16" s="22">
        <v>1091</v>
      </c>
    </row>
    <row r="17" spans="1:15">
      <c r="A17" s="22" t="s">
        <v>66</v>
      </c>
      <c r="B17" s="22" t="s">
        <v>177</v>
      </c>
      <c r="C17" s="22">
        <v>74</v>
      </c>
      <c r="D17" s="22">
        <v>74</v>
      </c>
      <c r="E17" s="22">
        <v>74</v>
      </c>
      <c r="F17" s="22">
        <v>73</v>
      </c>
      <c r="G17" s="22">
        <v>73</v>
      </c>
      <c r="H17" s="22">
        <v>73</v>
      </c>
      <c r="I17" s="22">
        <v>72</v>
      </c>
      <c r="J17" s="22">
        <v>72</v>
      </c>
    </row>
    <row r="18" spans="1:15">
      <c r="A18" s="22" t="s">
        <v>498</v>
      </c>
      <c r="B18" s="22" t="s">
        <v>181</v>
      </c>
      <c r="C18" s="22">
        <v>395</v>
      </c>
      <c r="D18" s="22">
        <v>395</v>
      </c>
      <c r="E18" s="22">
        <v>395</v>
      </c>
      <c r="F18" s="22">
        <v>395</v>
      </c>
      <c r="G18" s="22">
        <v>395</v>
      </c>
      <c r="H18" s="22">
        <v>395</v>
      </c>
      <c r="I18" s="22">
        <v>395</v>
      </c>
      <c r="J18" s="22">
        <v>395</v>
      </c>
    </row>
    <row r="19" spans="1:15">
      <c r="A19" s="22" t="s">
        <v>68</v>
      </c>
      <c r="B19" s="22" t="s">
        <v>250</v>
      </c>
      <c r="C19" s="22">
        <v>55</v>
      </c>
      <c r="D19" s="22">
        <v>55</v>
      </c>
      <c r="E19" s="22">
        <v>55</v>
      </c>
      <c r="F19" s="22">
        <v>55</v>
      </c>
      <c r="G19" s="22">
        <v>53</v>
      </c>
      <c r="H19" s="22">
        <v>53</v>
      </c>
      <c r="I19" s="22">
        <v>53</v>
      </c>
      <c r="J19" s="22">
        <v>53</v>
      </c>
    </row>
    <row r="20" spans="1:15">
      <c r="A20" s="22" t="s">
        <v>136</v>
      </c>
      <c r="B20" s="22" t="s">
        <v>134</v>
      </c>
      <c r="C20" s="22">
        <v>66</v>
      </c>
      <c r="D20" s="22">
        <v>66</v>
      </c>
      <c r="E20" s="22">
        <v>66</v>
      </c>
      <c r="F20" s="22">
        <v>64</v>
      </c>
      <c r="G20" s="22">
        <v>66</v>
      </c>
      <c r="H20" s="22">
        <v>65</v>
      </c>
      <c r="I20" s="22">
        <v>65</v>
      </c>
      <c r="J20" s="22">
        <v>65</v>
      </c>
    </row>
    <row r="21" spans="1:15">
      <c r="A21" s="22" t="s">
        <v>71</v>
      </c>
      <c r="B21" s="22" t="s">
        <v>71</v>
      </c>
      <c r="C21" s="22">
        <v>400</v>
      </c>
      <c r="D21" s="22">
        <v>400</v>
      </c>
      <c r="E21" s="22">
        <v>400</v>
      </c>
      <c r="F21" s="22">
        <v>420</v>
      </c>
      <c r="G21" s="22">
        <v>420</v>
      </c>
      <c r="H21" s="22">
        <v>420</v>
      </c>
      <c r="I21" s="22">
        <v>440</v>
      </c>
      <c r="J21" s="22">
        <v>440</v>
      </c>
    </row>
    <row r="22" spans="1:15">
      <c r="A22" s="22" t="s">
        <v>72</v>
      </c>
      <c r="B22" s="22" t="s">
        <v>72</v>
      </c>
      <c r="C22" s="22">
        <v>70</v>
      </c>
      <c r="D22" s="22">
        <v>80</v>
      </c>
      <c r="E22" s="22">
        <v>90</v>
      </c>
      <c r="F22" s="22">
        <v>90</v>
      </c>
      <c r="G22" s="22">
        <v>90</v>
      </c>
      <c r="H22" s="22">
        <v>90</v>
      </c>
      <c r="I22" s="22">
        <v>90</v>
      </c>
      <c r="J22" s="22">
        <v>90</v>
      </c>
    </row>
    <row r="23" spans="1:15">
      <c r="A23" s="22" t="s">
        <v>70</v>
      </c>
      <c r="B23" s="22" t="s">
        <v>70</v>
      </c>
      <c r="C23" s="22">
        <v>165</v>
      </c>
      <c r="D23" s="22">
        <v>170</v>
      </c>
      <c r="E23" s="22">
        <v>170</v>
      </c>
      <c r="F23" s="22">
        <v>172.5</v>
      </c>
      <c r="G23" s="22">
        <v>172.5</v>
      </c>
      <c r="H23" s="22">
        <v>172.5</v>
      </c>
      <c r="I23" s="22">
        <v>175</v>
      </c>
      <c r="J23" s="22">
        <v>175</v>
      </c>
    </row>
    <row r="24" spans="1:15">
      <c r="A24" s="22" t="s">
        <v>58</v>
      </c>
      <c r="B24" s="22" t="s">
        <v>58</v>
      </c>
    </row>
    <row r="25" spans="1:15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  <c r="I25" s="22">
        <v>700</v>
      </c>
      <c r="J25" s="22">
        <v>700</v>
      </c>
      <c r="N25"/>
      <c r="O25"/>
    </row>
    <row r="26" spans="1:15">
      <c r="A26" s="22" t="s">
        <v>140</v>
      </c>
      <c r="B26" s="22" t="s">
        <v>140</v>
      </c>
    </row>
    <row r="27" spans="1:15">
      <c r="A27" s="22" t="s">
        <v>141</v>
      </c>
      <c r="B27" s="22" t="s">
        <v>141</v>
      </c>
      <c r="C27" s="22">
        <v>47</v>
      </c>
      <c r="D27" s="22">
        <v>47</v>
      </c>
      <c r="E27" s="22">
        <v>47</v>
      </c>
      <c r="F27" s="22">
        <v>47</v>
      </c>
      <c r="G27" s="22">
        <v>47</v>
      </c>
      <c r="H27" s="22">
        <v>47</v>
      </c>
      <c r="I27" s="22">
        <v>47</v>
      </c>
      <c r="J27" s="22">
        <v>47</v>
      </c>
    </row>
    <row r="28" spans="1:15">
      <c r="A28" s="22" t="s">
        <v>1756</v>
      </c>
      <c r="C28" s="22">
        <v>155</v>
      </c>
      <c r="D28" s="22">
        <f>C29</f>
        <v>160</v>
      </c>
      <c r="E28" s="22">
        <f t="shared" ref="E28:J28" si="0">D29</f>
        <v>168</v>
      </c>
      <c r="F28" s="22">
        <f t="shared" si="0"/>
        <v>173</v>
      </c>
      <c r="G28" s="22">
        <f t="shared" si="0"/>
        <v>178</v>
      </c>
      <c r="H28" s="22">
        <f t="shared" si="0"/>
        <v>183</v>
      </c>
      <c r="I28" s="22">
        <f t="shared" si="0"/>
        <v>188</v>
      </c>
      <c r="J28" s="22">
        <f t="shared" si="0"/>
        <v>193</v>
      </c>
    </row>
    <row r="29" spans="1:15">
      <c r="A29" s="22" t="s">
        <v>1757</v>
      </c>
      <c r="C29" s="22">
        <v>160</v>
      </c>
      <c r="D29" s="22">
        <v>168</v>
      </c>
      <c r="E29" s="22">
        <v>173</v>
      </c>
      <c r="F29" s="22">
        <v>178</v>
      </c>
      <c r="G29" s="22">
        <v>183</v>
      </c>
      <c r="H29" s="22">
        <v>188</v>
      </c>
      <c r="I29" s="22">
        <v>193</v>
      </c>
      <c r="J29" s="22">
        <v>198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workbookViewId="0">
      <selection sqref="A1:E9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6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198.34193946102437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176.43252859061749</v>
      </c>
      <c r="E27" s="35">
        <f t="shared" ref="E27:G27" si="1">(E11-E7)/TAN(E5*PI()/180)</f>
        <v>185.91919413868084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0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F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54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54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176.64006561759834</v>
      </c>
      <c r="E22" s="35">
        <f t="shared" ref="E22:H22" si="1">(E11-E7)/TAN(E5*PI()/180)</f>
        <v>183.18229027010199</v>
      </c>
      <c r="F22" s="35">
        <f t="shared" si="1"/>
        <v>189.72451492260561</v>
      </c>
      <c r="G22" s="35">
        <f t="shared" si="1"/>
        <v>196.26673957510926</v>
      </c>
      <c r="H22" s="35">
        <f t="shared" si="1"/>
        <v>202.8089642276129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47.866699150602358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4" t="s">
        <v>2720</v>
      </c>
      <c r="K6" s="144" t="s">
        <v>1024</v>
      </c>
      <c r="L6" s="144" t="s">
        <v>1025</v>
      </c>
      <c r="M6" s="144" t="s">
        <v>1026</v>
      </c>
      <c r="N6" s="144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4" t="s">
        <v>2721</v>
      </c>
      <c r="K7" s="145" t="s">
        <v>1649</v>
      </c>
      <c r="L7" s="145" t="s">
        <v>2722</v>
      </c>
      <c r="M7" s="145" t="s">
        <v>2723</v>
      </c>
      <c r="N7" s="145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4" t="s">
        <v>2725</v>
      </c>
      <c r="K8" s="145" t="s">
        <v>2726</v>
      </c>
      <c r="L8" s="145" t="s">
        <v>2727</v>
      </c>
      <c r="M8" s="145" t="s">
        <v>2728</v>
      </c>
      <c r="N8" s="145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4" t="s">
        <v>2730</v>
      </c>
      <c r="K9" s="145" t="s">
        <v>2731</v>
      </c>
      <c r="L9" s="145" t="s">
        <v>1312</v>
      </c>
      <c r="M9" s="145" t="s">
        <v>2732</v>
      </c>
      <c r="N9" s="145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4" t="s">
        <v>2734</v>
      </c>
      <c r="K10" s="145" t="s">
        <v>2735</v>
      </c>
      <c r="L10" s="145" t="s">
        <v>2736</v>
      </c>
      <c r="M10" s="145" t="s">
        <v>2737</v>
      </c>
      <c r="N10" s="145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4" t="s">
        <v>2739</v>
      </c>
      <c r="K11" s="145" t="s">
        <v>859</v>
      </c>
      <c r="L11" s="145" t="s">
        <v>609</v>
      </c>
      <c r="M11" s="145" t="s">
        <v>1304</v>
      </c>
      <c r="N11" s="145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4" t="s">
        <v>2740</v>
      </c>
      <c r="K12" s="145" t="s">
        <v>241</v>
      </c>
      <c r="L12" s="145" t="s">
        <v>1271</v>
      </c>
      <c r="M12" s="145" t="s">
        <v>640</v>
      </c>
      <c r="N12" s="145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4" t="s">
        <v>2741</v>
      </c>
      <c r="K13" s="145" t="s">
        <v>33</v>
      </c>
      <c r="L13" s="145" t="s">
        <v>33</v>
      </c>
      <c r="M13" s="145" t="s">
        <v>33</v>
      </c>
      <c r="N13" s="145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4" t="s">
        <v>2742</v>
      </c>
      <c r="K14" s="145" t="s">
        <v>2743</v>
      </c>
      <c r="L14" s="145" t="s">
        <v>1337</v>
      </c>
      <c r="M14" s="145" t="s">
        <v>266</v>
      </c>
      <c r="N14" s="145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4" t="s">
        <v>2744</v>
      </c>
      <c r="K15" s="145" t="s">
        <v>2745</v>
      </c>
      <c r="L15" s="145" t="s">
        <v>2746</v>
      </c>
      <c r="M15" s="145" t="s">
        <v>2747</v>
      </c>
      <c r="N15" s="145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4" t="s">
        <v>2749</v>
      </c>
      <c r="K16" s="145" t="s">
        <v>834</v>
      </c>
      <c r="L16" s="145" t="s">
        <v>854</v>
      </c>
      <c r="M16" s="145" t="s">
        <v>1194</v>
      </c>
      <c r="N16" s="145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4" t="s">
        <v>2750</v>
      </c>
      <c r="K17" s="145" t="s">
        <v>1190</v>
      </c>
      <c r="L17" s="145" t="s">
        <v>1190</v>
      </c>
      <c r="M17" s="145" t="s">
        <v>1190</v>
      </c>
      <c r="N17" s="145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4" t="s">
        <v>2751</v>
      </c>
      <c r="K18" s="145" t="s">
        <v>240</v>
      </c>
      <c r="L18" s="145" t="s">
        <v>240</v>
      </c>
      <c r="M18" s="145" t="s">
        <v>240</v>
      </c>
      <c r="N18" s="145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4" t="s">
        <v>2752</v>
      </c>
      <c r="K19" s="145" t="s">
        <v>2753</v>
      </c>
      <c r="L19" s="145" t="s">
        <v>2754</v>
      </c>
      <c r="M19" s="145" t="s">
        <v>2755</v>
      </c>
      <c r="N19" s="145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4" t="s">
        <v>2757</v>
      </c>
      <c r="K20" s="145" t="s">
        <v>2758</v>
      </c>
      <c r="L20" s="145" t="s">
        <v>2759</v>
      </c>
      <c r="M20" s="145" t="s">
        <v>2760</v>
      </c>
      <c r="N20" s="145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4" t="s">
        <v>2761</v>
      </c>
      <c r="K21" s="145" t="s">
        <v>2762</v>
      </c>
      <c r="L21" s="145" t="s">
        <v>2762</v>
      </c>
      <c r="M21" s="145" t="s">
        <v>2762</v>
      </c>
      <c r="N21" s="145" t="s">
        <v>2762</v>
      </c>
    </row>
    <row r="22" spans="1:14">
      <c r="A22" s="22" t="s">
        <v>2788</v>
      </c>
      <c r="B22" s="22" t="str">
        <f t="shared" si="2"/>
        <v>(Q) FORK TRAVEL</v>
      </c>
      <c r="J22" s="144" t="s">
        <v>2763</v>
      </c>
      <c r="K22" s="145" t="s">
        <v>2764</v>
      </c>
      <c r="L22" s="145" t="s">
        <v>2764</v>
      </c>
      <c r="M22" s="145" t="s">
        <v>2764</v>
      </c>
      <c r="N22" s="145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4" t="s">
        <v>2765</v>
      </c>
      <c r="K23" s="145" t="s">
        <v>2766</v>
      </c>
      <c r="L23" s="145" t="s">
        <v>2767</v>
      </c>
      <c r="M23" s="145" t="s">
        <v>2768</v>
      </c>
      <c r="N23" s="145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4" t="s">
        <v>2770</v>
      </c>
      <c r="K24" s="145" t="s">
        <v>2771</v>
      </c>
      <c r="L24" s="145" t="s">
        <v>2771</v>
      </c>
      <c r="M24" s="145" t="s">
        <v>2771</v>
      </c>
      <c r="N24" s="145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4" t="s">
        <v>2772</v>
      </c>
      <c r="K25" s="145" t="s">
        <v>2773</v>
      </c>
      <c r="L25" s="145" t="s">
        <v>2773</v>
      </c>
      <c r="M25" s="145" t="s">
        <v>2773</v>
      </c>
      <c r="N25" s="145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6"/>
      <c r="H26" s="146"/>
      <c r="J26" s="144" t="s">
        <v>2774</v>
      </c>
      <c r="K26" s="145" t="s">
        <v>2775</v>
      </c>
      <c r="L26" s="145" t="s">
        <v>2775</v>
      </c>
      <c r="M26" s="145" t="s">
        <v>2775</v>
      </c>
      <c r="N26" s="145" t="s">
        <v>2775</v>
      </c>
    </row>
    <row r="27" spans="1:14">
      <c r="A27" s="22" t="s">
        <v>70</v>
      </c>
      <c r="B27" s="22" t="s">
        <v>70</v>
      </c>
      <c r="F27" s="146"/>
      <c r="G27" s="146"/>
      <c r="H27" s="146"/>
      <c r="J27" s="144" t="s">
        <v>2776</v>
      </c>
      <c r="K27" s="145" t="s">
        <v>612</v>
      </c>
      <c r="L27" s="145" t="s">
        <v>612</v>
      </c>
      <c r="M27" s="145" t="s">
        <v>612</v>
      </c>
      <c r="N27" s="145" t="s">
        <v>612</v>
      </c>
    </row>
    <row r="28" spans="1:14">
      <c r="A28" s="22" t="s">
        <v>71</v>
      </c>
      <c r="B28" s="22" t="s">
        <v>71</v>
      </c>
      <c r="J28" s="144" t="s">
        <v>2777</v>
      </c>
      <c r="K28" s="145" t="s">
        <v>2778</v>
      </c>
      <c r="L28" s="145" t="s">
        <v>2779</v>
      </c>
      <c r="M28" s="145" t="s">
        <v>2780</v>
      </c>
      <c r="N28" s="145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47"/>
      <c r="H30" s="147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46"/>
      <c r="H31" s="146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46"/>
      <c r="H32" s="146"/>
    </row>
    <row r="33" spans="1:8">
      <c r="A33" s="22" t="s">
        <v>1756</v>
      </c>
      <c r="B33" s="22" t="s">
        <v>1756</v>
      </c>
      <c r="C33" s="146">
        <f>VALUE(LEFT(K7,3))</f>
        <v>165</v>
      </c>
      <c r="D33" s="146">
        <f t="shared" ref="D33:F33" si="19">VALUE(LEFT(L7,3))</f>
        <v>172</v>
      </c>
      <c r="E33" s="146">
        <f t="shared" si="19"/>
        <v>180</v>
      </c>
      <c r="F33" s="146">
        <f t="shared" si="19"/>
        <v>186</v>
      </c>
      <c r="G33" s="146"/>
      <c r="H33" s="146"/>
    </row>
    <row r="34" spans="1:8">
      <c r="A34" s="22" t="s">
        <v>1757</v>
      </c>
      <c r="B34" s="22" t="s">
        <v>1757</v>
      </c>
      <c r="C34" s="146">
        <f>VALUE(MID(K7,9,3))</f>
        <v>172</v>
      </c>
      <c r="D34" s="146">
        <f t="shared" ref="D34:F34" si="20">VALUE(MID(L7,9,3))</f>
        <v>180</v>
      </c>
      <c r="E34" s="146">
        <f t="shared" si="20"/>
        <v>186</v>
      </c>
      <c r="F34" s="146">
        <f t="shared" si="20"/>
        <v>193</v>
      </c>
      <c r="G34" s="146"/>
      <c r="H34" s="146"/>
    </row>
    <row r="35" spans="1:8">
      <c r="B35" s="148"/>
      <c r="C35" s="146"/>
      <c r="D35" s="146"/>
      <c r="F35" s="146"/>
      <c r="G35" s="146"/>
      <c r="H35" s="146"/>
    </row>
    <row r="36" spans="1:8">
      <c r="B36" s="148"/>
      <c r="C36" s="146"/>
      <c r="D36" s="146"/>
      <c r="F36" s="146"/>
      <c r="G36" s="146"/>
      <c r="H36" s="146"/>
    </row>
    <row r="37" spans="1:8">
      <c r="B37" s="146"/>
      <c r="C37" s="146"/>
      <c r="D37" s="146"/>
      <c r="E37" s="146"/>
      <c r="F37" s="146"/>
      <c r="G37" s="146"/>
      <c r="H37" s="146"/>
    </row>
    <row r="38" spans="1:8">
      <c r="B38" s="146"/>
      <c r="C38" s="146"/>
      <c r="D38" s="146"/>
      <c r="E38" s="146"/>
      <c r="F38" s="146"/>
      <c r="G38" s="146"/>
      <c r="H38" s="146"/>
    </row>
    <row r="39" spans="1:8">
      <c r="B39" s="146"/>
      <c r="C39" s="146"/>
      <c r="D39" s="146"/>
      <c r="E39" s="146"/>
      <c r="F39" s="146"/>
      <c r="G39" s="146"/>
      <c r="H39" s="146"/>
    </row>
    <row r="40" spans="1:8">
      <c r="B40" s="146"/>
      <c r="C40" s="146"/>
      <c r="D40" s="146"/>
      <c r="E40" s="146"/>
      <c r="F40" s="146"/>
      <c r="G40" s="146"/>
      <c r="H40" s="146"/>
    </row>
    <row r="41" spans="1:8">
      <c r="B41" s="146"/>
      <c r="C41" s="146"/>
      <c r="D41" s="146"/>
      <c r="E41" s="146"/>
      <c r="F41" s="146"/>
      <c r="G41" s="146"/>
      <c r="H41" s="146"/>
    </row>
    <row r="42" spans="1:8">
      <c r="B42" s="146"/>
      <c r="C42" s="146"/>
      <c r="D42" s="146"/>
      <c r="E42" s="146"/>
      <c r="F42" s="146"/>
      <c r="G42" s="146"/>
      <c r="H42" s="146"/>
    </row>
    <row r="43" spans="1:8">
      <c r="B43" s="146"/>
      <c r="C43" s="146"/>
      <c r="D43" s="146"/>
      <c r="E43" s="146"/>
      <c r="F43" s="146"/>
      <c r="G43" s="146"/>
      <c r="H43" s="146"/>
    </row>
    <row r="44" spans="1:8">
      <c r="B44" s="146"/>
      <c r="C44" s="146"/>
      <c r="D44" s="146"/>
      <c r="E44" s="146"/>
      <c r="F44" s="146"/>
      <c r="G44" s="146"/>
      <c r="H44" s="146"/>
    </row>
    <row r="45" spans="1:8">
      <c r="B45" s="146"/>
      <c r="C45" s="146"/>
      <c r="D45" s="146"/>
      <c r="E45" s="146"/>
      <c r="F45" s="146"/>
      <c r="G45" s="146"/>
      <c r="H45" s="146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 t="shared" ref="C10:C15" si="5">VALUE(LEFT(C36,3))</f>
        <v>573</v>
      </c>
      <c r="D10" s="22">
        <f t="shared" ref="D10:E10" si="6">VALUE(LEFT(D36,3))</f>
        <v>591</v>
      </c>
      <c r="E10" s="22">
        <f t="shared" si="6"/>
        <v>611</v>
      </c>
    </row>
    <row r="11" spans="1:5">
      <c r="A11" s="22" t="s">
        <v>56</v>
      </c>
      <c r="B11" s="22" t="str">
        <f t="shared" si="2"/>
        <v>REACH</v>
      </c>
      <c r="C11" s="22">
        <f t="shared" si="5"/>
        <v>382</v>
      </c>
      <c r="D11" s="22">
        <f t="shared" ref="D11:E11" si="7">VALUE(LEFT(D37,3))</f>
        <v>393</v>
      </c>
      <c r="E11" s="22">
        <f t="shared" si="7"/>
        <v>400</v>
      </c>
    </row>
    <row r="12" spans="1:5">
      <c r="A12" s="22" t="s">
        <v>65</v>
      </c>
      <c r="B12" s="22" t="str">
        <f t="shared" si="2"/>
        <v>HEAD TUBE LENGTH</v>
      </c>
      <c r="C12" s="22">
        <f t="shared" si="5"/>
        <v>145</v>
      </c>
      <c r="D12" s="22">
        <f t="shared" ref="D12:E12" si="8">VALUE(LEFT(D38,3))</f>
        <v>165</v>
      </c>
      <c r="E12" s="22">
        <f t="shared" si="8"/>
        <v>185</v>
      </c>
    </row>
    <row r="13" spans="1:5">
      <c r="A13" s="22" t="s">
        <v>61</v>
      </c>
      <c r="B13" s="22" t="str">
        <f t="shared" si="2"/>
        <v>SEAT TUBE LENGTH</v>
      </c>
      <c r="C13" s="22">
        <f t="shared" si="5"/>
        <v>450</v>
      </c>
      <c r="D13" s="22">
        <f t="shared" ref="D13:E13" si="9">VALUE(LEFT(D39,3))</f>
        <v>480</v>
      </c>
      <c r="E13" s="22">
        <f t="shared" si="9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 t="shared" si="5"/>
        <v>546</v>
      </c>
      <c r="D14" s="22">
        <f t="shared" ref="D14:E14" si="10">VALUE(LEFT(D40,3))</f>
        <v>562</v>
      </c>
      <c r="E14" s="22">
        <f t="shared" si="10"/>
        <v>575</v>
      </c>
    </row>
    <row r="15" spans="1:5">
      <c r="A15" s="22" t="s">
        <v>67</v>
      </c>
      <c r="B15" s="22" t="str">
        <f t="shared" si="2"/>
        <v>CHAINSTAY LENGTH</v>
      </c>
      <c r="C15" s="22">
        <f t="shared" si="5"/>
        <v>430</v>
      </c>
      <c r="D15" s="22">
        <f t="shared" ref="D15:E15" si="11">VALUE(LEFT(D41,3))</f>
        <v>430</v>
      </c>
      <c r="E15" s="22">
        <f t="shared" si="11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2">VALUE(LEFT(D42,2))</f>
        <v>75</v>
      </c>
      <c r="E16" s="22">
        <f t="shared" si="12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3">VALUE(LEFT(D43,2))</f>
        <v>55</v>
      </c>
      <c r="E17" s="22">
        <f t="shared" si="13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4">VALUE(LEFT(D44,4))</f>
        <v>1057</v>
      </c>
      <c r="E18" s="22">
        <f t="shared" si="14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5">VALUE(LEFT(D45,2))</f>
        <v>71</v>
      </c>
      <c r="E19" s="22">
        <f t="shared" si="15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6">VALUE(LEFT(D46,2))</f>
        <v>80</v>
      </c>
      <c r="E20" s="22">
        <f t="shared" si="16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3">
        <f>C28*2.54</f>
        <v>162.56</v>
      </c>
      <c r="D26" s="143">
        <f t="shared" ref="D26:E27" si="17">D28*2.54</f>
        <v>170.18</v>
      </c>
      <c r="E26" s="143">
        <f t="shared" si="17"/>
        <v>177.8</v>
      </c>
    </row>
    <row r="27" spans="1:5">
      <c r="A27" s="22" t="s">
        <v>1757</v>
      </c>
      <c r="B27" s="22" t="s">
        <v>1757</v>
      </c>
      <c r="C27" s="143">
        <f>C29*2.54</f>
        <v>170.18</v>
      </c>
      <c r="D27" s="143">
        <f t="shared" si="17"/>
        <v>177.8</v>
      </c>
      <c r="E27" s="143">
        <f t="shared" si="17"/>
        <v>187.96</v>
      </c>
    </row>
    <row r="28" spans="1:5">
      <c r="B28"/>
      <c r="C28" s="143">
        <v>64</v>
      </c>
      <c r="D28" s="143">
        <v>67</v>
      </c>
      <c r="E28" s="22">
        <v>70</v>
      </c>
    </row>
    <row r="29" spans="1:5">
      <c r="B29"/>
      <c r="C29" s="143">
        <v>67</v>
      </c>
      <c r="D29" s="143">
        <v>70</v>
      </c>
      <c r="E29" s="22">
        <v>74</v>
      </c>
    </row>
    <row r="31" spans="1:5">
      <c r="B31" s="142"/>
      <c r="C31" s="142" t="s">
        <v>1024</v>
      </c>
      <c r="D31" s="142" t="s">
        <v>1025</v>
      </c>
      <c r="E31" s="142" t="s">
        <v>1026</v>
      </c>
    </row>
    <row r="32" spans="1:5">
      <c r="B32" s="143" t="s">
        <v>2687</v>
      </c>
      <c r="C32" s="143" t="s">
        <v>2688</v>
      </c>
      <c r="D32" s="143" t="s">
        <v>2689</v>
      </c>
      <c r="E32" s="143" t="s">
        <v>2690</v>
      </c>
    </row>
    <row r="33" spans="2:5">
      <c r="B33" s="143" t="s">
        <v>1830</v>
      </c>
      <c r="C33" s="143" t="s">
        <v>2691</v>
      </c>
      <c r="D33" s="143" t="s">
        <v>2692</v>
      </c>
      <c r="E33" s="143" t="s">
        <v>2693</v>
      </c>
    </row>
    <row r="34" spans="2:5">
      <c r="B34" s="143" t="s">
        <v>35</v>
      </c>
      <c r="C34" s="143" t="s">
        <v>582</v>
      </c>
      <c r="D34" s="143" t="s">
        <v>582</v>
      </c>
      <c r="E34" s="143" t="s">
        <v>582</v>
      </c>
    </row>
    <row r="35" spans="2:5">
      <c r="B35" s="143" t="s">
        <v>32</v>
      </c>
      <c r="C35" s="143" t="s">
        <v>33</v>
      </c>
      <c r="D35" s="143" t="s">
        <v>33</v>
      </c>
      <c r="E35" s="143" t="s">
        <v>33</v>
      </c>
    </row>
    <row r="36" spans="2:5">
      <c r="B36" s="143" t="s">
        <v>40</v>
      </c>
      <c r="C36" s="143" t="s">
        <v>1334</v>
      </c>
      <c r="D36" s="143" t="s">
        <v>2694</v>
      </c>
      <c r="E36" s="143" t="s">
        <v>2695</v>
      </c>
    </row>
    <row r="37" spans="2:5">
      <c r="B37" s="143" t="s">
        <v>41</v>
      </c>
      <c r="C37" s="143" t="s">
        <v>262</v>
      </c>
      <c r="D37" s="143" t="s">
        <v>2184</v>
      </c>
      <c r="E37" s="143" t="s">
        <v>867</v>
      </c>
    </row>
    <row r="38" spans="2:5">
      <c r="B38" s="143" t="s">
        <v>30</v>
      </c>
      <c r="C38" s="143" t="s">
        <v>1473</v>
      </c>
      <c r="D38" s="143" t="s">
        <v>1294</v>
      </c>
      <c r="E38" s="143" t="s">
        <v>1195</v>
      </c>
    </row>
    <row r="39" spans="2:5">
      <c r="B39" s="143" t="s">
        <v>412</v>
      </c>
      <c r="C39" s="143" t="s">
        <v>252</v>
      </c>
      <c r="D39" s="143" t="s">
        <v>1271</v>
      </c>
      <c r="E39" s="143" t="s">
        <v>1166</v>
      </c>
    </row>
    <row r="40" spans="2:5">
      <c r="B40" s="143" t="s">
        <v>2696</v>
      </c>
      <c r="C40" s="143" t="s">
        <v>1965</v>
      </c>
      <c r="D40" s="143" t="s">
        <v>2697</v>
      </c>
      <c r="E40" s="143" t="s">
        <v>231</v>
      </c>
    </row>
    <row r="41" spans="2:5">
      <c r="B41" s="143" t="s">
        <v>36</v>
      </c>
      <c r="C41" s="143" t="s">
        <v>240</v>
      </c>
      <c r="D41" s="143" t="s">
        <v>240</v>
      </c>
      <c r="E41" s="143" t="s">
        <v>240</v>
      </c>
    </row>
    <row r="42" spans="2:5">
      <c r="B42" s="143" t="s">
        <v>187</v>
      </c>
      <c r="C42" s="143" t="s">
        <v>2698</v>
      </c>
      <c r="D42" s="143" t="s">
        <v>2698</v>
      </c>
      <c r="E42" s="143" t="s">
        <v>2698</v>
      </c>
    </row>
    <row r="43" spans="2:5">
      <c r="B43" s="143" t="s">
        <v>2699</v>
      </c>
      <c r="C43" s="143" t="s">
        <v>251</v>
      </c>
      <c r="D43" s="143" t="s">
        <v>251</v>
      </c>
      <c r="E43" s="143" t="s">
        <v>251</v>
      </c>
    </row>
    <row r="44" spans="2:5">
      <c r="B44" s="143" t="s">
        <v>37</v>
      </c>
      <c r="C44" s="143" t="s">
        <v>2700</v>
      </c>
      <c r="D44" s="143" t="s">
        <v>628</v>
      </c>
      <c r="E44" s="143" t="s">
        <v>2701</v>
      </c>
    </row>
    <row r="45" spans="2:5">
      <c r="B45" s="143" t="s">
        <v>192</v>
      </c>
      <c r="C45" s="143" t="s">
        <v>1694</v>
      </c>
      <c r="D45" s="143" t="s">
        <v>1694</v>
      </c>
      <c r="E45" s="143" t="s">
        <v>1694</v>
      </c>
    </row>
    <row r="46" spans="2:5">
      <c r="B46" s="143" t="s">
        <v>1535</v>
      </c>
      <c r="C46" s="143" t="s">
        <v>1208</v>
      </c>
      <c r="D46" s="143" t="s">
        <v>1032</v>
      </c>
      <c r="E46" s="143" t="s">
        <v>1296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sqref="A1:B5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 t="shared" ref="C10:E11" si="3">VALUE(LEFT(C36,3))</f>
        <v>602</v>
      </c>
      <c r="D10" s="22">
        <f t="shared" si="3"/>
        <v>630</v>
      </c>
      <c r="E10" s="22">
        <f t="shared" si="3"/>
        <v>658</v>
      </c>
    </row>
    <row r="11" spans="1:5">
      <c r="A11" s="22" t="s">
        <v>56</v>
      </c>
      <c r="B11" s="22" t="str">
        <f t="shared" si="2"/>
        <v>REACH</v>
      </c>
      <c r="C11" s="22">
        <f t="shared" si="3"/>
        <v>373</v>
      </c>
      <c r="D11" s="22">
        <f t="shared" si="3"/>
        <v>377</v>
      </c>
      <c r="E11" s="22">
        <f t="shared" si="3"/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 t="shared" ref="D12:E15" si="4">VALUE(LEFT(D38,3))</f>
        <v>120</v>
      </c>
      <c r="E12" s="22">
        <f t="shared" si="4"/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 t="shared" si="4"/>
        <v>470</v>
      </c>
      <c r="E13" s="22">
        <f t="shared" si="4"/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si="4"/>
        <v>560</v>
      </c>
      <c r="E14" s="22">
        <f t="shared" si="4"/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 t="shared" si="4"/>
        <v>450</v>
      </c>
      <c r="E15" s="22">
        <f t="shared" si="4"/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5">VALUE(LEFT(D42,2))</f>
        <v>70</v>
      </c>
      <c r="E16" s="22">
        <f t="shared" si="5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5"/>
        <v>40</v>
      </c>
      <c r="E17" s="22">
        <f t="shared" si="5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6">VALUE(LEFT(D44,4))</f>
        <v>1072</v>
      </c>
      <c r="E18" s="22">
        <f t="shared" si="6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7">VALUE(LEFT(D45,2))</f>
        <v>95</v>
      </c>
      <c r="E19" s="22">
        <f t="shared" si="7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7"/>
        <v>60</v>
      </c>
      <c r="E20" s="22">
        <f t="shared" si="7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8">2.25*2.54*10</f>
        <v>57.15</v>
      </c>
      <c r="E24" s="22">
        <f t="shared" si="8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9">2.6*2.54*10</f>
        <v>66.040000000000006</v>
      </c>
      <c r="E25" s="22">
        <f t="shared" si="9"/>
        <v>66.040000000000006</v>
      </c>
    </row>
    <row r="26" spans="1:7">
      <c r="A26" s="22" t="s">
        <v>1756</v>
      </c>
      <c r="B26" s="22" t="s">
        <v>1756</v>
      </c>
      <c r="C26" s="143">
        <f>C28*2.54</f>
        <v>162.56</v>
      </c>
      <c r="D26" s="143">
        <f t="shared" ref="D26:E26" si="10">D28*2.54</f>
        <v>172.72</v>
      </c>
      <c r="E26" s="143">
        <f t="shared" si="10"/>
        <v>180.34</v>
      </c>
    </row>
    <row r="27" spans="1:7">
      <c r="A27" s="22" t="s">
        <v>1757</v>
      </c>
      <c r="B27" s="22" t="s">
        <v>1757</v>
      </c>
      <c r="C27" s="143">
        <f>C29*2.54</f>
        <v>172.72</v>
      </c>
      <c r="D27" s="143">
        <f t="shared" ref="D27:E27" si="11">D29*2.54</f>
        <v>180.34</v>
      </c>
      <c r="E27" s="143">
        <f t="shared" si="11"/>
        <v>190.5</v>
      </c>
    </row>
    <row r="28" spans="1:7">
      <c r="B28"/>
      <c r="C28" s="143">
        <v>64</v>
      </c>
      <c r="D28" s="143">
        <v>68</v>
      </c>
      <c r="E28" s="22">
        <v>71</v>
      </c>
    </row>
    <row r="29" spans="1:7">
      <c r="B29"/>
      <c r="C29" s="143">
        <v>68</v>
      </c>
      <c r="D29" s="143">
        <v>71</v>
      </c>
      <c r="E29" s="22">
        <v>75</v>
      </c>
    </row>
    <row r="30" spans="1:7">
      <c r="B30"/>
      <c r="C30" s="143"/>
      <c r="D30" s="143"/>
      <c r="E30"/>
      <c r="G30" s="22" t="s">
        <v>2718</v>
      </c>
    </row>
    <row r="31" spans="1:7">
      <c r="B31" s="143" t="s">
        <v>1024</v>
      </c>
      <c r="C31" s="143" t="s">
        <v>1024</v>
      </c>
      <c r="D31" s="143" t="s">
        <v>1025</v>
      </c>
      <c r="E31" s="143" t="s">
        <v>1026</v>
      </c>
    </row>
    <row r="32" spans="1:7">
      <c r="B32" s="143" t="s">
        <v>2687</v>
      </c>
      <c r="C32" s="143" t="s">
        <v>2704</v>
      </c>
      <c r="D32" s="143" t="s">
        <v>2705</v>
      </c>
      <c r="E32" s="143" t="s">
        <v>2706</v>
      </c>
    </row>
    <row r="33" spans="2:5">
      <c r="B33" s="143" t="s">
        <v>1830</v>
      </c>
      <c r="C33" s="143" t="s">
        <v>266</v>
      </c>
      <c r="D33" s="143" t="s">
        <v>1609</v>
      </c>
      <c r="E33" s="143" t="s">
        <v>2707</v>
      </c>
    </row>
    <row r="34" spans="2:5">
      <c r="B34" s="143" t="s">
        <v>35</v>
      </c>
      <c r="C34" s="143" t="s">
        <v>1190</v>
      </c>
      <c r="D34" s="143" t="s">
        <v>2708</v>
      </c>
      <c r="E34" s="143" t="s">
        <v>2708</v>
      </c>
    </row>
    <row r="35" spans="2:5">
      <c r="B35" s="143" t="s">
        <v>32</v>
      </c>
      <c r="C35" s="143" t="s">
        <v>33</v>
      </c>
      <c r="D35" s="143" t="s">
        <v>34</v>
      </c>
      <c r="E35" s="143" t="s">
        <v>804</v>
      </c>
    </row>
    <row r="36" spans="2:5">
      <c r="B36" s="143" t="s">
        <v>40</v>
      </c>
      <c r="C36" s="143" t="s">
        <v>2073</v>
      </c>
      <c r="D36" s="143" t="s">
        <v>257</v>
      </c>
      <c r="E36" s="143" t="s">
        <v>2709</v>
      </c>
    </row>
    <row r="37" spans="2:5">
      <c r="B37" s="143" t="s">
        <v>41</v>
      </c>
      <c r="C37" s="143" t="s">
        <v>2710</v>
      </c>
      <c r="D37" s="143" t="s">
        <v>2711</v>
      </c>
      <c r="E37" s="143" t="s">
        <v>623</v>
      </c>
    </row>
    <row r="38" spans="2:5">
      <c r="B38" s="143" t="s">
        <v>30</v>
      </c>
      <c r="C38" s="143" t="s">
        <v>2712</v>
      </c>
      <c r="D38" s="143" t="s">
        <v>1034</v>
      </c>
      <c r="E38" s="143" t="s">
        <v>854</v>
      </c>
    </row>
    <row r="39" spans="2:5">
      <c r="B39" s="143" t="s">
        <v>412</v>
      </c>
      <c r="C39" s="143" t="s">
        <v>1197</v>
      </c>
      <c r="D39" s="143" t="s">
        <v>639</v>
      </c>
      <c r="E39" s="143" t="s">
        <v>2713</v>
      </c>
    </row>
    <row r="40" spans="2:5">
      <c r="B40" s="143" t="s">
        <v>2696</v>
      </c>
      <c r="C40" s="143" t="s">
        <v>1965</v>
      </c>
      <c r="D40" s="143" t="s">
        <v>859</v>
      </c>
      <c r="E40" s="143" t="s">
        <v>2694</v>
      </c>
    </row>
    <row r="41" spans="2:5">
      <c r="B41" s="143" t="s">
        <v>36</v>
      </c>
      <c r="C41" s="143" t="s">
        <v>2714</v>
      </c>
      <c r="D41" s="143" t="s">
        <v>2714</v>
      </c>
      <c r="E41" s="143" t="s">
        <v>2714</v>
      </c>
    </row>
    <row r="42" spans="2:5">
      <c r="B42" s="143" t="s">
        <v>187</v>
      </c>
      <c r="C42" s="143" t="s">
        <v>1208</v>
      </c>
      <c r="D42" s="143" t="s">
        <v>1208</v>
      </c>
      <c r="E42" s="143" t="s">
        <v>1208</v>
      </c>
    </row>
    <row r="43" spans="2:5">
      <c r="B43" s="143" t="s">
        <v>2699</v>
      </c>
      <c r="C43" s="143" t="s">
        <v>1507</v>
      </c>
      <c r="D43" s="143" t="s">
        <v>1507</v>
      </c>
      <c r="E43" s="143" t="s">
        <v>1507</v>
      </c>
    </row>
    <row r="44" spans="2:5">
      <c r="B44" s="143" t="s">
        <v>37</v>
      </c>
      <c r="C44" s="143" t="s">
        <v>2715</v>
      </c>
      <c r="D44" s="143" t="s">
        <v>2701</v>
      </c>
      <c r="E44" s="143" t="s">
        <v>2716</v>
      </c>
    </row>
    <row r="45" spans="2:5">
      <c r="B45" s="143" t="s">
        <v>192</v>
      </c>
      <c r="C45" s="143" t="s">
        <v>1255</v>
      </c>
      <c r="D45" s="143" t="s">
        <v>1685</v>
      </c>
      <c r="E45" s="143" t="s">
        <v>1685</v>
      </c>
    </row>
    <row r="46" spans="2:5">
      <c r="B46" s="143" t="s">
        <v>1535</v>
      </c>
      <c r="C46" s="143" t="s">
        <v>1295</v>
      </c>
      <c r="D46" s="143" t="s">
        <v>1295</v>
      </c>
      <c r="E46" s="143" t="s">
        <v>1295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8" t="s">
        <v>170</v>
      </c>
      <c r="C1" s="139" t="s">
        <v>17</v>
      </c>
      <c r="D1" s="139" t="s">
        <v>18</v>
      </c>
      <c r="E1" s="139" t="s">
        <v>19</v>
      </c>
      <c r="F1" s="139" t="s">
        <v>20</v>
      </c>
      <c r="G1" s="139" t="s">
        <v>21</v>
      </c>
    </row>
    <row r="2" spans="1:8">
      <c r="A2" s="2" t="s">
        <v>64</v>
      </c>
      <c r="B2" s="138" t="s">
        <v>309</v>
      </c>
      <c r="C2" s="139">
        <v>74.5</v>
      </c>
      <c r="D2" s="139">
        <v>74</v>
      </c>
      <c r="E2" s="139">
        <v>73.5</v>
      </c>
      <c r="F2" s="139">
        <v>73</v>
      </c>
      <c r="G2" s="139">
        <v>72.5</v>
      </c>
    </row>
    <row r="3" spans="1:8">
      <c r="A3" s="2" t="s">
        <v>74</v>
      </c>
      <c r="B3" s="138" t="s">
        <v>310</v>
      </c>
      <c r="C3" s="139">
        <v>520</v>
      </c>
      <c r="D3" s="139">
        <v>540</v>
      </c>
      <c r="E3" s="139">
        <v>555</v>
      </c>
      <c r="F3" s="139">
        <v>570</v>
      </c>
      <c r="G3" s="139">
        <v>590</v>
      </c>
    </row>
    <row r="4" spans="1:8">
      <c r="A4" s="2" t="s">
        <v>63</v>
      </c>
      <c r="B4" s="138" t="s">
        <v>311</v>
      </c>
      <c r="C4" s="139">
        <v>70.5</v>
      </c>
      <c r="D4" s="139">
        <v>71</v>
      </c>
      <c r="E4" s="139">
        <v>71.5</v>
      </c>
      <c r="F4" s="139">
        <v>72</v>
      </c>
      <c r="G4" s="139">
        <v>72</v>
      </c>
    </row>
    <row r="5" spans="1:8">
      <c r="A5" s="2" t="s">
        <v>68</v>
      </c>
      <c r="B5" s="138" t="s">
        <v>313</v>
      </c>
      <c r="C5" s="139">
        <v>50</v>
      </c>
      <c r="D5" s="139">
        <v>50</v>
      </c>
      <c r="E5" s="139">
        <v>50</v>
      </c>
      <c r="F5" s="139">
        <v>50</v>
      </c>
      <c r="G5" s="139">
        <v>50</v>
      </c>
    </row>
    <row r="6" spans="1:8">
      <c r="A6" s="2" t="s">
        <v>65</v>
      </c>
      <c r="B6" s="138" t="s">
        <v>314</v>
      </c>
      <c r="C6" s="139">
        <v>130</v>
      </c>
      <c r="D6" s="139">
        <v>140</v>
      </c>
      <c r="E6" s="139">
        <v>155</v>
      </c>
      <c r="F6" s="139">
        <v>180</v>
      </c>
      <c r="G6" s="139">
        <v>200</v>
      </c>
    </row>
    <row r="7" spans="1:8">
      <c r="A7" s="2" t="s">
        <v>66</v>
      </c>
      <c r="B7" s="138" t="s">
        <v>315</v>
      </c>
      <c r="C7" s="139">
        <v>69</v>
      </c>
      <c r="D7" s="139">
        <v>69</v>
      </c>
      <c r="E7" s="139">
        <v>69</v>
      </c>
      <c r="F7" s="139">
        <v>69</v>
      </c>
      <c r="G7" s="139">
        <v>69</v>
      </c>
    </row>
    <row r="8" spans="1:8">
      <c r="A8" s="2" t="s">
        <v>61</v>
      </c>
      <c r="B8" s="138" t="s">
        <v>316</v>
      </c>
      <c r="C8" s="139">
        <v>460</v>
      </c>
      <c r="D8" s="139">
        <v>480</v>
      </c>
      <c r="E8" s="139">
        <v>500</v>
      </c>
      <c r="F8" s="139">
        <v>520</v>
      </c>
      <c r="G8" s="139">
        <v>540</v>
      </c>
    </row>
    <row r="9" spans="1:8">
      <c r="A9" s="2" t="s">
        <v>67</v>
      </c>
      <c r="B9" s="138" t="s">
        <v>317</v>
      </c>
      <c r="C9" s="139">
        <v>435</v>
      </c>
      <c r="D9" s="139">
        <v>435</v>
      </c>
      <c r="E9" s="139">
        <v>435</v>
      </c>
      <c r="F9" s="139">
        <v>435</v>
      </c>
      <c r="G9" s="139">
        <v>435</v>
      </c>
    </row>
    <row r="10" spans="1:8">
      <c r="A10" s="2" t="s">
        <v>135</v>
      </c>
      <c r="B10" s="138" t="s">
        <v>318</v>
      </c>
      <c r="C10" s="139">
        <v>593</v>
      </c>
      <c r="D10" s="139">
        <v>599</v>
      </c>
      <c r="E10" s="139">
        <v>600.70000000000005</v>
      </c>
      <c r="F10" s="139">
        <v>615.5</v>
      </c>
      <c r="G10" s="139">
        <v>616</v>
      </c>
    </row>
    <row r="11" spans="1:8">
      <c r="A11" s="2" t="s">
        <v>56</v>
      </c>
      <c r="B11" s="138" t="s">
        <v>319</v>
      </c>
      <c r="C11" s="139">
        <v>371</v>
      </c>
      <c r="D11" s="139">
        <v>375</v>
      </c>
      <c r="E11" s="139">
        <v>379</v>
      </c>
      <c r="F11" s="139">
        <v>389</v>
      </c>
      <c r="G11" s="139">
        <v>396</v>
      </c>
    </row>
    <row r="12" spans="1:8">
      <c r="A12" s="2" t="s">
        <v>55</v>
      </c>
      <c r="B12" s="138" t="s">
        <v>320</v>
      </c>
      <c r="C12" s="139">
        <v>537</v>
      </c>
      <c r="D12" s="139">
        <v>548.5</v>
      </c>
      <c r="E12" s="139">
        <v>561</v>
      </c>
      <c r="F12" s="139">
        <v>592</v>
      </c>
      <c r="G12" s="139">
        <v>610.70000000000005</v>
      </c>
    </row>
    <row r="13" spans="1:8">
      <c r="A13" s="2" t="s">
        <v>57</v>
      </c>
      <c r="B13" s="138" t="s">
        <v>321</v>
      </c>
      <c r="C13" s="139">
        <v>1019</v>
      </c>
      <c r="D13" s="139">
        <v>1025</v>
      </c>
      <c r="E13" s="139">
        <v>1025</v>
      </c>
      <c r="F13" s="139">
        <v>1041</v>
      </c>
      <c r="G13" s="139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39">
        <v>170</v>
      </c>
      <c r="D15" s="139">
        <v>170</v>
      </c>
      <c r="E15" s="139">
        <v>172.5</v>
      </c>
      <c r="F15" s="139">
        <v>172.5</v>
      </c>
      <c r="G15" s="139">
        <v>175</v>
      </c>
    </row>
    <row r="16" spans="1:8">
      <c r="A16" s="2" t="s">
        <v>71</v>
      </c>
      <c r="B16" s="2" t="s">
        <v>71</v>
      </c>
      <c r="C16" s="139">
        <v>420</v>
      </c>
      <c r="D16" s="139">
        <v>420</v>
      </c>
      <c r="E16" s="139">
        <v>420</v>
      </c>
      <c r="F16" s="139">
        <v>420</v>
      </c>
      <c r="G16" s="139">
        <v>420</v>
      </c>
    </row>
    <row r="17" spans="1:8">
      <c r="A17" s="2" t="s">
        <v>72</v>
      </c>
      <c r="B17" s="2" t="s">
        <v>72</v>
      </c>
      <c r="C17" s="139">
        <v>80</v>
      </c>
      <c r="D17" s="139">
        <v>80</v>
      </c>
      <c r="E17" s="139">
        <v>90</v>
      </c>
      <c r="F17" s="139">
        <v>100</v>
      </c>
      <c r="G17" s="139">
        <v>110</v>
      </c>
    </row>
    <row r="18" spans="1:8">
      <c r="A18" s="2" t="s">
        <v>69</v>
      </c>
      <c r="B18" s="2" t="s">
        <v>69</v>
      </c>
      <c r="C18" s="139">
        <v>700</v>
      </c>
      <c r="D18" s="139">
        <v>700</v>
      </c>
      <c r="E18" s="139">
        <v>700</v>
      </c>
      <c r="F18" s="139">
        <v>700</v>
      </c>
      <c r="G18" s="139">
        <v>700</v>
      </c>
    </row>
    <row r="19" spans="1:8">
      <c r="A19" s="2" t="s">
        <v>140</v>
      </c>
      <c r="B19" s="2" t="s">
        <v>140</v>
      </c>
      <c r="C19" s="139">
        <v>45</v>
      </c>
      <c r="D19" s="139">
        <v>45</v>
      </c>
      <c r="E19" s="139">
        <v>45</v>
      </c>
      <c r="F19" s="139">
        <v>45</v>
      </c>
      <c r="G19" s="139">
        <v>45</v>
      </c>
    </row>
    <row r="20" spans="1:8">
      <c r="A20" s="2" t="s">
        <v>141</v>
      </c>
      <c r="B20" s="2" t="s">
        <v>141</v>
      </c>
      <c r="C20" s="139">
        <v>50</v>
      </c>
      <c r="D20" s="139">
        <v>50</v>
      </c>
      <c r="E20" s="139">
        <v>50</v>
      </c>
      <c r="F20" s="139">
        <v>50</v>
      </c>
      <c r="G20" s="139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8" t="s">
        <v>297</v>
      </c>
      <c r="C25" s="139" t="s">
        <v>298</v>
      </c>
      <c r="D25" s="139" t="s">
        <v>300</v>
      </c>
      <c r="E25" s="139" t="s">
        <v>302</v>
      </c>
      <c r="F25" s="139" t="s">
        <v>304</v>
      </c>
      <c r="G25" s="139" t="s">
        <v>306</v>
      </c>
    </row>
    <row r="26" spans="1:8">
      <c r="A26" s="2" t="s">
        <v>323</v>
      </c>
      <c r="B26" s="138" t="s">
        <v>297</v>
      </c>
      <c r="C26" s="139" t="s">
        <v>299</v>
      </c>
      <c r="D26" s="139" t="s">
        <v>301</v>
      </c>
      <c r="E26" s="139" t="s">
        <v>303</v>
      </c>
      <c r="F26" s="139" t="s">
        <v>305</v>
      </c>
      <c r="G26" s="139" t="s">
        <v>307</v>
      </c>
    </row>
    <row r="27" spans="1:8">
      <c r="A27" s="2" t="s">
        <v>324</v>
      </c>
      <c r="B27" s="138" t="s">
        <v>46</v>
      </c>
      <c r="C27" s="139" t="s">
        <v>308</v>
      </c>
      <c r="D27" s="139" t="s">
        <v>308</v>
      </c>
      <c r="E27" s="139" t="s">
        <v>308</v>
      </c>
      <c r="F27" s="139" t="s">
        <v>308</v>
      </c>
      <c r="G27" s="139" t="s">
        <v>308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1" t="s">
        <v>2684</v>
      </c>
      <c r="C25" s="141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34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7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F70DC-DAFD-0D4C-9A5F-3A418AA052E0}">
  <dimension ref="A1:O51"/>
  <sheetViews>
    <sheetView workbookViewId="0">
      <selection activeCell="C22" sqref="C22:H22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5">
      <c r="A1" s="22" t="s">
        <v>2419</v>
      </c>
      <c r="B1" s="22" t="s">
        <v>2823</v>
      </c>
    </row>
    <row r="2" spans="1:15">
      <c r="A2" s="22" t="s">
        <v>2430</v>
      </c>
      <c r="B2" s="22">
        <v>2024</v>
      </c>
    </row>
    <row r="3" spans="1:15">
      <c r="A3" s="22" t="s">
        <v>2431</v>
      </c>
      <c r="B3" s="125">
        <v>45451</v>
      </c>
    </row>
    <row r="4" spans="1:15">
      <c r="A4" s="22" t="s">
        <v>2421</v>
      </c>
      <c r="B4" s="158" t="s">
        <v>2820</v>
      </c>
    </row>
    <row r="5" spans="1:15">
      <c r="A5" s="22" t="s">
        <v>2422</v>
      </c>
      <c r="B5" s="22" t="s">
        <v>2481</v>
      </c>
    </row>
    <row r="6" spans="1:15">
      <c r="A6" s="22" t="s">
        <v>73</v>
      </c>
      <c r="B6" s="22" t="str">
        <f t="shared" ref="B6:H21" si="0">I6</f>
        <v>Size</v>
      </c>
      <c r="C6" s="22" t="str">
        <f t="shared" si="0"/>
        <v>49 cm</v>
      </c>
      <c r="D6" s="22" t="str">
        <f t="shared" si="0"/>
        <v>52 cm</v>
      </c>
      <c r="E6" s="22" t="str">
        <f t="shared" si="0"/>
        <v>54 cm</v>
      </c>
      <c r="F6" s="22" t="str">
        <f t="shared" si="0"/>
        <v>56 cm</v>
      </c>
      <c r="G6" s="22" t="str">
        <f t="shared" si="0"/>
        <v>58 cm</v>
      </c>
      <c r="H6" s="22" t="str">
        <f t="shared" si="0"/>
        <v>61 cm</v>
      </c>
      <c r="I6" s="155" t="s">
        <v>144</v>
      </c>
      <c r="J6" s="155" t="s">
        <v>288</v>
      </c>
      <c r="K6" s="155" t="s">
        <v>290</v>
      </c>
      <c r="L6" s="155" t="s">
        <v>291</v>
      </c>
      <c r="M6" s="155" t="s">
        <v>292</v>
      </c>
      <c r="N6" s="155" t="s">
        <v>293</v>
      </c>
      <c r="O6" s="155" t="s">
        <v>294</v>
      </c>
    </row>
    <row r="7" spans="1:15" ht="22">
      <c r="A7" s="22" t="s">
        <v>2824</v>
      </c>
      <c r="B7" s="22" t="str">
        <f t="shared" si="0"/>
        <v>Virtual Seat Tube (C-T)</v>
      </c>
      <c r="C7" s="22">
        <f t="shared" si="0"/>
        <v>490</v>
      </c>
      <c r="D7" s="22">
        <f t="shared" si="0"/>
        <v>520</v>
      </c>
      <c r="E7" s="22">
        <f t="shared" si="0"/>
        <v>540</v>
      </c>
      <c r="F7" s="22">
        <f t="shared" si="0"/>
        <v>560</v>
      </c>
      <c r="G7" s="22">
        <f t="shared" si="0"/>
        <v>580</v>
      </c>
      <c r="H7" s="22">
        <f t="shared" si="0"/>
        <v>610</v>
      </c>
      <c r="I7" s="156" t="s">
        <v>2813</v>
      </c>
      <c r="J7" s="156">
        <v>490</v>
      </c>
      <c r="K7" s="156">
        <v>520</v>
      </c>
      <c r="L7" s="156">
        <v>540</v>
      </c>
      <c r="M7" s="156">
        <v>560</v>
      </c>
      <c r="N7" s="156">
        <v>580</v>
      </c>
      <c r="O7" s="156">
        <v>610</v>
      </c>
    </row>
    <row r="8" spans="1:15" ht="22">
      <c r="A8" s="22" t="s">
        <v>61</v>
      </c>
      <c r="B8" s="22" t="str">
        <f t="shared" si="0"/>
        <v>Seat Tube (C-T)</v>
      </c>
      <c r="C8" s="22">
        <f t="shared" si="0"/>
        <v>445</v>
      </c>
      <c r="D8" s="22">
        <f t="shared" si="0"/>
        <v>488</v>
      </c>
      <c r="E8" s="22">
        <f t="shared" si="0"/>
        <v>508</v>
      </c>
      <c r="F8" s="22">
        <f t="shared" si="0"/>
        <v>528</v>
      </c>
      <c r="G8" s="22">
        <f t="shared" si="0"/>
        <v>548</v>
      </c>
      <c r="H8" s="22">
        <f t="shared" si="0"/>
        <v>578</v>
      </c>
      <c r="I8" s="156" t="s">
        <v>2814</v>
      </c>
      <c r="J8" s="156">
        <v>445</v>
      </c>
      <c r="K8" s="156">
        <v>488</v>
      </c>
      <c r="L8" s="156">
        <v>508</v>
      </c>
      <c r="M8" s="156">
        <v>528</v>
      </c>
      <c r="N8" s="156">
        <v>548</v>
      </c>
      <c r="O8" s="156">
        <v>578</v>
      </c>
    </row>
    <row r="9" spans="1:15" ht="22">
      <c r="A9" s="22" t="s">
        <v>74</v>
      </c>
      <c r="B9" s="22" t="str">
        <f t="shared" si="0"/>
        <v>Top Tube (effective)</v>
      </c>
      <c r="C9" s="22">
        <f>VALUE(LEFT(J9,3))</f>
        <v>520</v>
      </c>
      <c r="D9" s="22">
        <f t="shared" ref="D9:H9" si="1">VALUE(LEFT(K9,3))</f>
        <v>535</v>
      </c>
      <c r="E9" s="22">
        <f t="shared" si="1"/>
        <v>545</v>
      </c>
      <c r="F9" s="22">
        <f t="shared" si="1"/>
        <v>560</v>
      </c>
      <c r="G9" s="22">
        <f t="shared" si="1"/>
        <v>580</v>
      </c>
      <c r="H9" s="22">
        <f t="shared" si="1"/>
        <v>605</v>
      </c>
      <c r="I9" s="156" t="s">
        <v>2815</v>
      </c>
      <c r="J9" s="156">
        <v>520</v>
      </c>
      <c r="K9" s="156">
        <v>535</v>
      </c>
      <c r="L9" s="156">
        <v>545</v>
      </c>
      <c r="M9" s="156">
        <v>560</v>
      </c>
      <c r="N9" s="156">
        <v>580</v>
      </c>
      <c r="O9" s="156">
        <v>605</v>
      </c>
    </row>
    <row r="10" spans="1:15" ht="22">
      <c r="A10" s="22" t="s">
        <v>67</v>
      </c>
      <c r="B10" s="22" t="str">
        <f t="shared" si="0"/>
        <v>Chain Stay (actual)</v>
      </c>
      <c r="C10" s="22">
        <f t="shared" si="0"/>
        <v>425</v>
      </c>
      <c r="D10" s="22">
        <f t="shared" si="0"/>
        <v>425</v>
      </c>
      <c r="E10" s="22">
        <f t="shared" si="0"/>
        <v>425</v>
      </c>
      <c r="F10" s="22">
        <f t="shared" si="0"/>
        <v>425</v>
      </c>
      <c r="G10" s="22">
        <f t="shared" si="0"/>
        <v>425</v>
      </c>
      <c r="H10" s="22">
        <f t="shared" si="0"/>
        <v>425</v>
      </c>
      <c r="I10" s="156" t="s">
        <v>2816</v>
      </c>
      <c r="J10" s="156">
        <v>425</v>
      </c>
      <c r="K10" s="156">
        <v>425</v>
      </c>
      <c r="L10" s="156">
        <v>425</v>
      </c>
      <c r="M10" s="156">
        <v>425</v>
      </c>
      <c r="N10" s="156">
        <v>425</v>
      </c>
      <c r="O10" s="156">
        <v>425</v>
      </c>
    </row>
    <row r="11" spans="1:15" ht="22">
      <c r="A11" s="22" t="s">
        <v>64</v>
      </c>
      <c r="B11" s="22" t="str">
        <f t="shared" si="0"/>
        <v>Seat Tube Angle</v>
      </c>
      <c r="C11" s="22">
        <f t="shared" si="0"/>
        <v>74.5</v>
      </c>
      <c r="D11" s="22">
        <f t="shared" si="0"/>
        <v>74</v>
      </c>
      <c r="E11" s="22">
        <f t="shared" si="0"/>
        <v>74</v>
      </c>
      <c r="F11" s="22">
        <f t="shared" si="0"/>
        <v>73.5</v>
      </c>
      <c r="G11" s="22">
        <f t="shared" si="0"/>
        <v>73</v>
      </c>
      <c r="H11" s="22">
        <f t="shared" si="0"/>
        <v>73</v>
      </c>
      <c r="I11" s="156" t="s">
        <v>5</v>
      </c>
      <c r="J11" s="156">
        <v>74.5</v>
      </c>
      <c r="K11" s="156">
        <v>74</v>
      </c>
      <c r="L11" s="156">
        <v>74</v>
      </c>
      <c r="M11" s="156">
        <v>73.5</v>
      </c>
      <c r="N11" s="156">
        <v>73</v>
      </c>
      <c r="O11" s="156">
        <v>73</v>
      </c>
    </row>
    <row r="12" spans="1:15" ht="22">
      <c r="A12" s="22" t="s">
        <v>66</v>
      </c>
      <c r="B12" s="22" t="str">
        <f t="shared" si="0"/>
        <v>Bottom Bracket Drop</v>
      </c>
      <c r="C12" s="22">
        <f t="shared" si="0"/>
        <v>65</v>
      </c>
      <c r="D12" s="22">
        <f t="shared" si="0"/>
        <v>65</v>
      </c>
      <c r="E12" s="22">
        <f t="shared" si="0"/>
        <v>65</v>
      </c>
      <c r="F12" s="22">
        <f t="shared" si="0"/>
        <v>65</v>
      </c>
      <c r="G12" s="22">
        <f t="shared" si="0"/>
        <v>65</v>
      </c>
      <c r="H12" s="22">
        <f t="shared" si="0"/>
        <v>65</v>
      </c>
      <c r="I12" s="156" t="s">
        <v>7</v>
      </c>
      <c r="J12" s="156">
        <v>65</v>
      </c>
      <c r="K12" s="156">
        <v>65</v>
      </c>
      <c r="L12" s="156">
        <v>65</v>
      </c>
      <c r="M12" s="156">
        <v>65</v>
      </c>
      <c r="N12" s="156">
        <v>65</v>
      </c>
      <c r="O12" s="156">
        <v>65</v>
      </c>
    </row>
    <row r="13" spans="1:15" ht="22">
      <c r="A13" s="22" t="s">
        <v>65</v>
      </c>
      <c r="B13" s="22" t="str">
        <f t="shared" si="0"/>
        <v>Head Tube Length</v>
      </c>
      <c r="C13" s="22">
        <f t="shared" si="0"/>
        <v>90</v>
      </c>
      <c r="D13" s="22">
        <f t="shared" si="0"/>
        <v>107</v>
      </c>
      <c r="E13" s="22">
        <f t="shared" si="0"/>
        <v>132</v>
      </c>
      <c r="F13" s="22">
        <f t="shared" si="0"/>
        <v>147</v>
      </c>
      <c r="G13" s="22">
        <f t="shared" si="0"/>
        <v>162</v>
      </c>
      <c r="H13" s="22">
        <f t="shared" si="0"/>
        <v>197</v>
      </c>
      <c r="I13" s="156" t="s">
        <v>6</v>
      </c>
      <c r="J13" s="156">
        <v>90</v>
      </c>
      <c r="K13" s="156">
        <v>107</v>
      </c>
      <c r="L13" s="156">
        <v>132</v>
      </c>
      <c r="M13" s="156">
        <v>147</v>
      </c>
      <c r="N13" s="156">
        <v>162</v>
      </c>
      <c r="O13" s="156">
        <v>197</v>
      </c>
    </row>
    <row r="14" spans="1:15" ht="22">
      <c r="A14" s="22" t="s">
        <v>63</v>
      </c>
      <c r="B14" s="22" t="str">
        <f t="shared" si="0"/>
        <v>Head Tube Angle</v>
      </c>
      <c r="C14" s="22">
        <f t="shared" si="0"/>
        <v>69.5</v>
      </c>
      <c r="D14" s="22">
        <f t="shared" si="0"/>
        <v>70</v>
      </c>
      <c r="E14" s="22">
        <f t="shared" si="0"/>
        <v>70</v>
      </c>
      <c r="F14" s="22">
        <f t="shared" si="0"/>
        <v>71</v>
      </c>
      <c r="G14" s="22">
        <f t="shared" si="0"/>
        <v>72</v>
      </c>
      <c r="H14" s="22">
        <f t="shared" si="0"/>
        <v>72</v>
      </c>
      <c r="I14" s="156" t="s">
        <v>4</v>
      </c>
      <c r="J14" s="156">
        <v>69.5</v>
      </c>
      <c r="K14" s="156">
        <v>70</v>
      </c>
      <c r="L14" s="156">
        <v>70</v>
      </c>
      <c r="M14" s="156">
        <v>71</v>
      </c>
      <c r="N14" s="156">
        <v>72</v>
      </c>
      <c r="O14" s="156">
        <v>72</v>
      </c>
    </row>
    <row r="15" spans="1:15" ht="22">
      <c r="A15" s="22" t="s">
        <v>56</v>
      </c>
      <c r="B15" s="22" t="str">
        <f t="shared" si="0"/>
        <v>Reach</v>
      </c>
      <c r="C15" s="22">
        <f t="shared" si="0"/>
        <v>377</v>
      </c>
      <c r="D15" s="22">
        <f t="shared" si="0"/>
        <v>382</v>
      </c>
      <c r="E15" s="22">
        <f t="shared" si="0"/>
        <v>386</v>
      </c>
      <c r="F15" s="22">
        <f t="shared" si="0"/>
        <v>390</v>
      </c>
      <c r="G15" s="22">
        <f t="shared" si="0"/>
        <v>399</v>
      </c>
      <c r="H15" s="22">
        <f t="shared" si="0"/>
        <v>414</v>
      </c>
      <c r="I15" s="156" t="s">
        <v>1</v>
      </c>
      <c r="J15" s="156">
        <v>377</v>
      </c>
      <c r="K15" s="156">
        <v>382</v>
      </c>
      <c r="L15" s="156">
        <v>386</v>
      </c>
      <c r="M15" s="156">
        <v>390</v>
      </c>
      <c r="N15" s="156">
        <v>399</v>
      </c>
      <c r="O15" s="156">
        <v>414</v>
      </c>
    </row>
    <row r="16" spans="1:15" ht="22">
      <c r="A16" s="22" t="s">
        <v>55</v>
      </c>
      <c r="B16" s="22" t="str">
        <f t="shared" si="0"/>
        <v>Stack</v>
      </c>
      <c r="C16" s="22">
        <f t="shared" si="0"/>
        <v>514</v>
      </c>
      <c r="D16" s="22">
        <f t="shared" si="0"/>
        <v>532</v>
      </c>
      <c r="E16" s="22">
        <f t="shared" si="0"/>
        <v>556</v>
      </c>
      <c r="F16" s="22">
        <f t="shared" si="0"/>
        <v>574</v>
      </c>
      <c r="G16" s="22">
        <f t="shared" si="0"/>
        <v>592</v>
      </c>
      <c r="H16" s="22">
        <f t="shared" si="0"/>
        <v>625</v>
      </c>
      <c r="I16" s="156" t="s">
        <v>0</v>
      </c>
      <c r="J16" s="156">
        <v>514</v>
      </c>
      <c r="K16" s="156">
        <v>532</v>
      </c>
      <c r="L16" s="156">
        <v>556</v>
      </c>
      <c r="M16" s="156">
        <v>574</v>
      </c>
      <c r="N16" s="156">
        <v>592</v>
      </c>
      <c r="O16" s="156">
        <v>625</v>
      </c>
    </row>
    <row r="17" spans="1:15" ht="22">
      <c r="A17" s="22" t="s">
        <v>498</v>
      </c>
      <c r="B17" s="22" t="str">
        <f t="shared" si="0"/>
        <v>Fork Length</v>
      </c>
      <c r="C17" s="22">
        <f t="shared" si="0"/>
        <v>396</v>
      </c>
      <c r="D17" s="22">
        <f t="shared" si="0"/>
        <v>396</v>
      </c>
      <c r="E17" s="22">
        <f t="shared" si="0"/>
        <v>396</v>
      </c>
      <c r="F17" s="22">
        <f t="shared" si="0"/>
        <v>396</v>
      </c>
      <c r="G17" s="22">
        <f t="shared" si="0"/>
        <v>396</v>
      </c>
      <c r="H17" s="22">
        <f t="shared" si="0"/>
        <v>396</v>
      </c>
      <c r="I17" s="156" t="s">
        <v>181</v>
      </c>
      <c r="J17" s="156">
        <v>396</v>
      </c>
      <c r="K17" s="156">
        <v>396</v>
      </c>
      <c r="L17" s="156">
        <v>396</v>
      </c>
      <c r="M17" s="156">
        <v>396</v>
      </c>
      <c r="N17" s="156">
        <v>396</v>
      </c>
      <c r="O17" s="156">
        <v>396</v>
      </c>
    </row>
    <row r="18" spans="1:15" ht="22">
      <c r="A18" s="22" t="s">
        <v>68</v>
      </c>
      <c r="B18" s="22" t="str">
        <f t="shared" si="0"/>
        <v>Fork Rake</v>
      </c>
      <c r="C18" s="22">
        <f t="shared" si="0"/>
        <v>45</v>
      </c>
      <c r="D18" s="22">
        <f t="shared" si="0"/>
        <v>45</v>
      </c>
      <c r="E18" s="22">
        <f t="shared" si="0"/>
        <v>45</v>
      </c>
      <c r="F18" s="22">
        <f t="shared" si="0"/>
        <v>45</v>
      </c>
      <c r="G18" s="22">
        <f t="shared" si="0"/>
        <v>45</v>
      </c>
      <c r="H18" s="22">
        <f t="shared" si="0"/>
        <v>45</v>
      </c>
      <c r="I18" s="156" t="s">
        <v>182</v>
      </c>
      <c r="J18" s="156">
        <v>45</v>
      </c>
      <c r="K18" s="156">
        <v>45</v>
      </c>
      <c r="L18" s="156">
        <v>45</v>
      </c>
      <c r="M18" s="156">
        <v>45</v>
      </c>
      <c r="N18" s="156">
        <v>45</v>
      </c>
      <c r="O18" s="156">
        <v>45</v>
      </c>
    </row>
    <row r="19" spans="1:15" ht="22">
      <c r="A19" s="22" t="s">
        <v>135</v>
      </c>
      <c r="B19" s="22" t="str">
        <f t="shared" si="0"/>
        <v>Front Center</v>
      </c>
      <c r="C19" s="22">
        <f>VALUE(LEFT(J19,4))</f>
        <v>597</v>
      </c>
      <c r="D19" s="22">
        <f t="shared" ref="D19:H19" si="2">VALUE(LEFT(K19,4))</f>
        <v>604</v>
      </c>
      <c r="E19" s="22">
        <f t="shared" si="2"/>
        <v>616</v>
      </c>
      <c r="F19" s="22">
        <f t="shared" si="2"/>
        <v>616</v>
      </c>
      <c r="G19" s="22">
        <f t="shared" si="2"/>
        <v>621</v>
      </c>
      <c r="H19" s="22">
        <f t="shared" si="2"/>
        <v>645</v>
      </c>
      <c r="I19" s="156" t="s">
        <v>481</v>
      </c>
      <c r="J19" s="156">
        <v>597</v>
      </c>
      <c r="K19" s="156">
        <v>604</v>
      </c>
      <c r="L19" s="156">
        <v>616</v>
      </c>
      <c r="M19" s="156">
        <v>616</v>
      </c>
      <c r="N19" s="156">
        <v>621</v>
      </c>
      <c r="O19" s="156">
        <v>645</v>
      </c>
    </row>
    <row r="20" spans="1:15" ht="22">
      <c r="A20" s="22" t="s">
        <v>57</v>
      </c>
      <c r="B20" s="22" t="str">
        <f t="shared" si="0"/>
        <v>Wheelbase</v>
      </c>
      <c r="C20" s="22">
        <f t="shared" si="0"/>
        <v>1013</v>
      </c>
      <c r="D20" s="22">
        <f t="shared" si="0"/>
        <v>1020</v>
      </c>
      <c r="E20" s="22">
        <f t="shared" si="0"/>
        <v>1032</v>
      </c>
      <c r="F20" s="22">
        <f t="shared" si="0"/>
        <v>1033</v>
      </c>
      <c r="G20" s="22">
        <f t="shared" si="0"/>
        <v>1038</v>
      </c>
      <c r="H20" s="22">
        <f t="shared" si="0"/>
        <v>1063</v>
      </c>
      <c r="I20" s="156" t="s">
        <v>10</v>
      </c>
      <c r="J20" s="156">
        <v>1013</v>
      </c>
      <c r="K20" s="156">
        <v>1020</v>
      </c>
      <c r="L20" s="156">
        <v>1032</v>
      </c>
      <c r="M20" s="156">
        <v>1033</v>
      </c>
      <c r="N20" s="156">
        <v>1038</v>
      </c>
      <c r="O20" s="156">
        <v>1063</v>
      </c>
    </row>
    <row r="21" spans="1:15" ht="22">
      <c r="A21" s="22" t="s">
        <v>58</v>
      </c>
      <c r="B21" s="22" t="str">
        <f t="shared" si="0"/>
        <v>Stand over height, at center of top tube,</v>
      </c>
      <c r="C21" s="22">
        <f t="shared" si="0"/>
        <v>747</v>
      </c>
      <c r="D21" s="22">
        <f t="shared" si="0"/>
        <v>765</v>
      </c>
      <c r="E21" s="22">
        <f t="shared" si="0"/>
        <v>790</v>
      </c>
      <c r="F21" s="22">
        <f t="shared" si="0"/>
        <v>803</v>
      </c>
      <c r="G21" s="22">
        <f t="shared" si="0"/>
        <v>827</v>
      </c>
      <c r="H21" s="22">
        <f t="shared" si="0"/>
        <v>849</v>
      </c>
      <c r="I21" s="156" t="s">
        <v>2817</v>
      </c>
      <c r="J21" s="157">
        <v>747</v>
      </c>
      <c r="K21" s="157">
        <v>765</v>
      </c>
      <c r="L21" s="157">
        <v>790</v>
      </c>
      <c r="M21" s="157">
        <v>803</v>
      </c>
      <c r="N21" s="157">
        <v>827</v>
      </c>
      <c r="O21" s="157">
        <v>849</v>
      </c>
    </row>
    <row r="22" spans="1:15" ht="22">
      <c r="A22" s="22" t="s">
        <v>2626</v>
      </c>
      <c r="C22" s="22">
        <f>J23</f>
        <v>737</v>
      </c>
      <c r="D22" s="22">
        <f t="shared" ref="D22:H22" si="3">K23</f>
        <v>755</v>
      </c>
      <c r="E22" s="22">
        <f t="shared" si="3"/>
        <v>780</v>
      </c>
      <c r="F22" s="22">
        <f t="shared" si="3"/>
        <v>793</v>
      </c>
      <c r="G22" s="22">
        <f t="shared" si="3"/>
        <v>817</v>
      </c>
      <c r="H22" s="22">
        <f t="shared" si="3"/>
        <v>839</v>
      </c>
      <c r="I22" s="156" t="s">
        <v>2818</v>
      </c>
      <c r="J22" s="157"/>
      <c r="K22" s="157"/>
      <c r="L22" s="157"/>
      <c r="M22" s="157"/>
      <c r="N22" s="157"/>
      <c r="O22" s="157"/>
    </row>
    <row r="23" spans="1:15" ht="22">
      <c r="A23" s="22" t="s">
        <v>70</v>
      </c>
      <c r="B23" s="22" t="s">
        <v>70</v>
      </c>
      <c r="I23" s="156" t="s">
        <v>2817</v>
      </c>
      <c r="J23" s="157">
        <v>737</v>
      </c>
      <c r="K23" s="157">
        <v>755</v>
      </c>
      <c r="L23" s="157">
        <v>780</v>
      </c>
      <c r="M23" s="157">
        <v>793</v>
      </c>
      <c r="N23" s="157">
        <v>817</v>
      </c>
      <c r="O23" s="157">
        <v>839</v>
      </c>
    </row>
    <row r="24" spans="1:15" ht="22">
      <c r="A24" s="22" t="s">
        <v>71</v>
      </c>
      <c r="B24" s="22" t="s">
        <v>71</v>
      </c>
      <c r="I24" s="156" t="s">
        <v>2819</v>
      </c>
      <c r="J24" s="157"/>
      <c r="K24" s="157"/>
      <c r="L24" s="157"/>
      <c r="M24" s="157"/>
      <c r="N24" s="157"/>
      <c r="O24" s="157"/>
    </row>
    <row r="25" spans="1:15">
      <c r="A25" s="22" t="s">
        <v>72</v>
      </c>
      <c r="B25" s="22" t="s">
        <v>72</v>
      </c>
    </row>
    <row r="26" spans="1:15">
      <c r="A26" s="22" t="s">
        <v>69</v>
      </c>
      <c r="B26" s="22" t="s">
        <v>69</v>
      </c>
      <c r="C26" s="22">
        <v>700</v>
      </c>
      <c r="D26" s="22">
        <v>700</v>
      </c>
      <c r="E26" s="22">
        <v>700</v>
      </c>
      <c r="F26" s="22">
        <v>700</v>
      </c>
      <c r="G26" s="22">
        <v>700</v>
      </c>
      <c r="H26" s="22">
        <v>700</v>
      </c>
    </row>
    <row r="27" spans="1:15">
      <c r="A27" s="22" t="s">
        <v>140</v>
      </c>
      <c r="B27" s="22" t="s">
        <v>140</v>
      </c>
      <c r="C27" s="22">
        <v>38</v>
      </c>
      <c r="D27" s="22">
        <v>38</v>
      </c>
      <c r="E27" s="22">
        <v>38</v>
      </c>
      <c r="F27" s="22">
        <v>38</v>
      </c>
      <c r="G27" s="22">
        <v>38</v>
      </c>
      <c r="H27" s="22">
        <v>38</v>
      </c>
    </row>
    <row r="28" spans="1:15" ht="22">
      <c r="A28" s="22" t="s">
        <v>141</v>
      </c>
      <c r="B28" s="22" t="s">
        <v>141</v>
      </c>
      <c r="C28" s="22">
        <v>53</v>
      </c>
      <c r="D28" s="22">
        <v>53</v>
      </c>
      <c r="E28" s="22">
        <v>53</v>
      </c>
      <c r="F28" s="22">
        <v>53</v>
      </c>
      <c r="G28" s="22">
        <v>53</v>
      </c>
      <c r="H28" s="22">
        <v>53</v>
      </c>
      <c r="I28" s="134" t="s">
        <v>1925</v>
      </c>
      <c r="J28" s="134" t="s">
        <v>2627</v>
      </c>
    </row>
    <row r="29" spans="1:15" ht="22">
      <c r="A29" s="22" t="s">
        <v>1756</v>
      </c>
      <c r="B29" s="22" t="s">
        <v>1756</v>
      </c>
      <c r="C29" s="22">
        <f>C31*2.54</f>
        <v>157.47999999999999</v>
      </c>
      <c r="D29" s="22">
        <f>D31*2.54</f>
        <v>162.56</v>
      </c>
      <c r="E29" s="22">
        <f>E31*2.54</f>
        <v>167.64000000000001</v>
      </c>
      <c r="F29" s="22">
        <f>F31*2.54</f>
        <v>175.26</v>
      </c>
      <c r="G29" s="22">
        <f>G31*2.54</f>
        <v>182.88</v>
      </c>
      <c r="H29" s="22">
        <f>H31*2.54</f>
        <v>187.96</v>
      </c>
      <c r="I29" s="135" t="s">
        <v>288</v>
      </c>
      <c r="J29" s="135" t="s">
        <v>2821</v>
      </c>
    </row>
    <row r="30" spans="1:15" ht="22">
      <c r="A30" s="22" t="s">
        <v>1757</v>
      </c>
      <c r="B30" s="22" t="s">
        <v>1757</v>
      </c>
      <c r="C30" s="22">
        <f>C32*2.54</f>
        <v>162.56</v>
      </c>
      <c r="D30" s="22">
        <f>D32*2.54</f>
        <v>167.64000000000001</v>
      </c>
      <c r="E30" s="22">
        <f>E32*2.54</f>
        <v>175.26</v>
      </c>
      <c r="F30" s="22">
        <f>F32*2.54</f>
        <v>182.88</v>
      </c>
      <c r="G30" s="22">
        <f>G32*2.54</f>
        <v>187.96</v>
      </c>
      <c r="H30" s="22">
        <f>H32*2.54</f>
        <v>193.04</v>
      </c>
      <c r="I30" s="135" t="s">
        <v>290</v>
      </c>
      <c r="J30" s="135" t="s">
        <v>2628</v>
      </c>
    </row>
    <row r="31" spans="1:15" ht="22">
      <c r="C31" s="22">
        <v>62</v>
      </c>
      <c r="D31" s="22">
        <v>64</v>
      </c>
      <c r="E31" s="22">
        <v>66</v>
      </c>
      <c r="F31" s="22">
        <v>69</v>
      </c>
      <c r="G31" s="22">
        <v>72</v>
      </c>
      <c r="H31" s="22">
        <v>74</v>
      </c>
      <c r="I31" s="135" t="s">
        <v>291</v>
      </c>
      <c r="J31" s="135" t="s">
        <v>2629</v>
      </c>
    </row>
    <row r="32" spans="1:15" ht="22">
      <c r="C32" s="22">
        <v>64</v>
      </c>
      <c r="D32" s="22">
        <v>66</v>
      </c>
      <c r="E32" s="22">
        <v>69</v>
      </c>
      <c r="F32" s="22">
        <v>72</v>
      </c>
      <c r="G32" s="22">
        <v>74</v>
      </c>
      <c r="H32" s="22">
        <v>76</v>
      </c>
      <c r="I32" s="135" t="s">
        <v>292</v>
      </c>
      <c r="J32" s="135" t="s">
        <v>2630</v>
      </c>
      <c r="K32" s="27"/>
      <c r="L32" s="27"/>
      <c r="M32" s="27"/>
      <c r="N32" s="27"/>
    </row>
    <row r="33" spans="1:14" ht="22">
      <c r="B33" s="27"/>
      <c r="C33" s="27"/>
      <c r="D33" s="27"/>
      <c r="E33" s="27"/>
      <c r="F33" s="27"/>
      <c r="G33" s="27"/>
      <c r="H33" s="27"/>
      <c r="I33" s="135" t="s">
        <v>293</v>
      </c>
      <c r="J33" s="135" t="s">
        <v>2631</v>
      </c>
      <c r="K33" s="29"/>
      <c r="L33" s="29"/>
      <c r="M33" s="29"/>
      <c r="N33" s="29"/>
    </row>
    <row r="34" spans="1:14" ht="22">
      <c r="B34" s="29"/>
      <c r="C34" s="29"/>
      <c r="D34" s="29"/>
      <c r="E34" s="29"/>
      <c r="F34" s="29"/>
      <c r="G34" s="29"/>
      <c r="H34" s="29"/>
      <c r="I34" s="135" t="s">
        <v>294</v>
      </c>
      <c r="J34" s="135" t="s">
        <v>2822</v>
      </c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7" spans="1:14">
      <c r="B37" s="29"/>
      <c r="C37" s="29"/>
      <c r="D37" s="29"/>
      <c r="E37" s="29"/>
      <c r="F37" s="29"/>
      <c r="G37" s="29"/>
      <c r="H37" s="29"/>
    </row>
    <row r="38" spans="1:14">
      <c r="I38" s="27"/>
      <c r="J38" s="27"/>
      <c r="K38" s="27"/>
      <c r="L38" s="27"/>
      <c r="M38" s="27"/>
      <c r="N38" s="27"/>
    </row>
    <row r="39" spans="1:14" ht="51" customHeight="1">
      <c r="B39" s="27"/>
      <c r="C39" s="27"/>
      <c r="D39" s="27"/>
      <c r="E39" s="27"/>
      <c r="F39" s="27"/>
      <c r="G39" s="27"/>
      <c r="H39" s="27"/>
    </row>
    <row r="40" spans="1:14">
      <c r="A40" s="27"/>
    </row>
    <row r="41" spans="1:14">
      <c r="A41" s="29"/>
    </row>
    <row r="42" spans="1:14">
      <c r="A42" s="29"/>
    </row>
    <row r="43" spans="1:14">
      <c r="A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mergeCells count="12">
    <mergeCell ref="J23:J24"/>
    <mergeCell ref="K23:K24"/>
    <mergeCell ref="L23:L24"/>
    <mergeCell ref="M23:M24"/>
    <mergeCell ref="N23:N24"/>
    <mergeCell ref="O23:O24"/>
    <mergeCell ref="J21:J22"/>
    <mergeCell ref="K21:K22"/>
    <mergeCell ref="L21:L22"/>
    <mergeCell ref="M21:M22"/>
    <mergeCell ref="N21:N22"/>
    <mergeCell ref="O21:O22"/>
  </mergeCells>
  <hyperlinks>
    <hyperlink ref="B4" r:id="rId1" xr:uid="{30C484AD-1AB2-7947-9920-284FF771630C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 t="shared" ref="B6:G6" si="0">I6</f>
        <v>Frame size</v>
      </c>
      <c r="C6" s="22" t="str">
        <f t="shared" si="0"/>
        <v>52 cm</v>
      </c>
      <c r="D6" s="22" t="str">
        <f t="shared" si="0"/>
        <v>54 cm</v>
      </c>
      <c r="E6" s="22" t="str">
        <f t="shared" si="0"/>
        <v>56 cm</v>
      </c>
      <c r="F6" s="22" t="str">
        <f t="shared" si="0"/>
        <v>58 cm</v>
      </c>
      <c r="G6" s="22" t="str">
        <f t="shared" si="0"/>
        <v>61 cm</v>
      </c>
      <c r="I6" s="134" t="s">
        <v>1925</v>
      </c>
      <c r="J6" s="134" t="s">
        <v>290</v>
      </c>
      <c r="K6" s="134" t="s">
        <v>291</v>
      </c>
      <c r="L6" s="134" t="s">
        <v>292</v>
      </c>
      <c r="M6" s="134" t="s">
        <v>293</v>
      </c>
      <c r="N6" s="134" t="s">
        <v>294</v>
      </c>
    </row>
    <row r="7" spans="1:14" ht="22">
      <c r="A7" s="22" t="s">
        <v>61</v>
      </c>
      <c r="B7" s="22" t="str">
        <f t="shared" ref="B7:B21" si="1">I7</f>
        <v>Seat tube (C-T)</v>
      </c>
      <c r="C7" s="22">
        <f t="shared" ref="C7:C21" si="2">J7</f>
        <v>450</v>
      </c>
      <c r="D7" s="22">
        <f t="shared" ref="D7:D21" si="3">K7</f>
        <v>470</v>
      </c>
      <c r="E7" s="22">
        <f t="shared" ref="E7:E21" si="4">L7</f>
        <v>490</v>
      </c>
      <c r="F7" s="22">
        <f t="shared" ref="F7:F21" si="5">M7</f>
        <v>520</v>
      </c>
      <c r="G7" s="22">
        <f t="shared" ref="G7:G21" si="6">N7</f>
        <v>540</v>
      </c>
      <c r="H7"/>
      <c r="I7" s="134" t="s">
        <v>2611</v>
      </c>
      <c r="J7" s="135">
        <v>450</v>
      </c>
      <c r="K7" s="135">
        <v>470</v>
      </c>
      <c r="L7" s="135">
        <v>490</v>
      </c>
      <c r="M7" s="135">
        <v>520</v>
      </c>
      <c r="N7" s="135">
        <v>540</v>
      </c>
    </row>
    <row r="8" spans="1:14" ht="22">
      <c r="A8" s="22" t="s">
        <v>74</v>
      </c>
      <c r="B8" s="22" t="str">
        <f t="shared" si="1"/>
        <v>Top tube length (effective)</v>
      </c>
      <c r="C8" s="22">
        <f t="shared" si="2"/>
        <v>520</v>
      </c>
      <c r="D8" s="22">
        <f t="shared" si="3"/>
        <v>540</v>
      </c>
      <c r="E8" s="22">
        <f t="shared" si="4"/>
        <v>563</v>
      </c>
      <c r="F8" s="22">
        <f t="shared" si="5"/>
        <v>581</v>
      </c>
      <c r="G8" s="22">
        <f t="shared" si="6"/>
        <v>605</v>
      </c>
      <c r="I8" s="134" t="s">
        <v>2612</v>
      </c>
      <c r="J8" s="135">
        <v>520</v>
      </c>
      <c r="K8" s="135">
        <v>540</v>
      </c>
      <c r="L8" s="135">
        <v>563</v>
      </c>
      <c r="M8" s="135">
        <v>581</v>
      </c>
      <c r="N8" s="135">
        <v>605</v>
      </c>
    </row>
    <row r="9" spans="1:14" ht="22">
      <c r="A9" s="22" t="s">
        <v>67</v>
      </c>
      <c r="B9" s="22" t="str">
        <f t="shared" si="1"/>
        <v>Chain stay length</v>
      </c>
      <c r="C9" s="22">
        <f>VALUE(LEFT(J9,3))</f>
        <v>435</v>
      </c>
      <c r="D9" s="22">
        <f t="shared" ref="D9:G9" si="7">VALUE(LEFT(K9,3))</f>
        <v>435</v>
      </c>
      <c r="E9" s="22">
        <f t="shared" si="7"/>
        <v>435</v>
      </c>
      <c r="F9" s="22">
        <f t="shared" si="7"/>
        <v>435</v>
      </c>
      <c r="G9" s="22">
        <f t="shared" si="7"/>
        <v>435</v>
      </c>
      <c r="I9" s="134" t="s">
        <v>2613</v>
      </c>
      <c r="J9" s="135" t="s">
        <v>2614</v>
      </c>
      <c r="K9" s="135" t="s">
        <v>2614</v>
      </c>
      <c r="L9" s="135" t="s">
        <v>2614</v>
      </c>
      <c r="M9" s="135" t="s">
        <v>2614</v>
      </c>
      <c r="N9" s="135" t="s">
        <v>2614</v>
      </c>
    </row>
    <row r="10" spans="1:14" ht="22">
      <c r="A10" s="22" t="s">
        <v>64</v>
      </c>
      <c r="B10" s="22" t="str">
        <f t="shared" si="1"/>
        <v>Seat tube angle</v>
      </c>
      <c r="C10" s="22">
        <f t="shared" si="2"/>
        <v>74</v>
      </c>
      <c r="D10" s="22">
        <f t="shared" si="3"/>
        <v>74</v>
      </c>
      <c r="E10" s="22">
        <f t="shared" si="4"/>
        <v>73</v>
      </c>
      <c r="F10" s="22">
        <f t="shared" si="5"/>
        <v>73</v>
      </c>
      <c r="G10" s="22">
        <f t="shared" si="6"/>
        <v>73</v>
      </c>
      <c r="I10" s="134" t="s">
        <v>1903</v>
      </c>
      <c r="J10" s="135">
        <v>74</v>
      </c>
      <c r="K10" s="135">
        <v>74</v>
      </c>
      <c r="L10" s="135">
        <v>73</v>
      </c>
      <c r="M10" s="135">
        <v>73</v>
      </c>
      <c r="N10" s="135">
        <v>73</v>
      </c>
    </row>
    <row r="11" spans="1:14" ht="22">
      <c r="A11" s="22" t="s">
        <v>66</v>
      </c>
      <c r="B11" s="22" t="str">
        <f t="shared" si="1"/>
        <v>Bottom bracket drop</v>
      </c>
      <c r="C11" s="22">
        <f t="shared" si="2"/>
        <v>65</v>
      </c>
      <c r="D11" s="22">
        <f t="shared" si="3"/>
        <v>65</v>
      </c>
      <c r="E11" s="22">
        <f t="shared" si="4"/>
        <v>65</v>
      </c>
      <c r="F11" s="22">
        <f t="shared" si="5"/>
        <v>65</v>
      </c>
      <c r="G11" s="22">
        <f t="shared" si="6"/>
        <v>65</v>
      </c>
      <c r="I11" s="134" t="s">
        <v>1589</v>
      </c>
      <c r="J11" s="135">
        <v>65</v>
      </c>
      <c r="K11" s="135">
        <v>65</v>
      </c>
      <c r="L11" s="135">
        <v>65</v>
      </c>
      <c r="M11" s="135">
        <v>65</v>
      </c>
      <c r="N11" s="135">
        <v>65</v>
      </c>
    </row>
    <row r="12" spans="1:14" ht="22">
      <c r="A12" s="22" t="s">
        <v>65</v>
      </c>
      <c r="B12" s="22" t="str">
        <f t="shared" si="1"/>
        <v>Head tube length</v>
      </c>
      <c r="C12" s="22">
        <f t="shared" si="2"/>
        <v>125</v>
      </c>
      <c r="D12" s="22">
        <f t="shared" si="3"/>
        <v>145</v>
      </c>
      <c r="E12" s="22">
        <f t="shared" si="4"/>
        <v>160</v>
      </c>
      <c r="F12" s="22">
        <f t="shared" si="5"/>
        <v>175</v>
      </c>
      <c r="G12" s="22">
        <f t="shared" si="6"/>
        <v>207</v>
      </c>
      <c r="I12" s="134" t="s">
        <v>1585</v>
      </c>
      <c r="J12" s="135">
        <v>125</v>
      </c>
      <c r="K12" s="135">
        <v>145</v>
      </c>
      <c r="L12" s="135">
        <v>160</v>
      </c>
      <c r="M12" s="135">
        <v>175</v>
      </c>
      <c r="N12" s="135">
        <v>207</v>
      </c>
    </row>
    <row r="13" spans="1:14" ht="22">
      <c r="A13" s="22" t="s">
        <v>63</v>
      </c>
      <c r="B13" s="22" t="str">
        <f t="shared" si="1"/>
        <v>Head tube angle</v>
      </c>
      <c r="C13" s="22">
        <f t="shared" si="2"/>
        <v>70</v>
      </c>
      <c r="D13" s="22">
        <f t="shared" si="3"/>
        <v>71</v>
      </c>
      <c r="E13" s="22">
        <f t="shared" si="4"/>
        <v>72</v>
      </c>
      <c r="F13" s="22">
        <f t="shared" si="5"/>
        <v>72</v>
      </c>
      <c r="G13" s="22">
        <f t="shared" si="6"/>
        <v>72</v>
      </c>
      <c r="I13" s="134" t="s">
        <v>2615</v>
      </c>
      <c r="J13" s="135">
        <v>70</v>
      </c>
      <c r="K13" s="135">
        <v>71</v>
      </c>
      <c r="L13" s="135">
        <v>72</v>
      </c>
      <c r="M13" s="135">
        <v>72</v>
      </c>
      <c r="N13" s="135">
        <v>72</v>
      </c>
    </row>
    <row r="14" spans="1:14" ht="22">
      <c r="A14" s="22" t="s">
        <v>56</v>
      </c>
      <c r="B14" s="22" t="str">
        <f t="shared" si="1"/>
        <v>Reach</v>
      </c>
      <c r="C14" s="22">
        <f t="shared" si="2"/>
        <v>366</v>
      </c>
      <c r="D14" s="22">
        <f t="shared" si="3"/>
        <v>374</v>
      </c>
      <c r="E14" s="22">
        <f t="shared" si="4"/>
        <v>386</v>
      </c>
      <c r="F14" s="22">
        <f t="shared" si="5"/>
        <v>393</v>
      </c>
      <c r="G14" s="22">
        <f t="shared" si="6"/>
        <v>408</v>
      </c>
      <c r="I14" s="134" t="s">
        <v>1</v>
      </c>
      <c r="J14" s="135">
        <v>366</v>
      </c>
      <c r="K14" s="135">
        <v>374</v>
      </c>
      <c r="L14" s="135">
        <v>386</v>
      </c>
      <c r="M14" s="135">
        <v>393</v>
      </c>
      <c r="N14" s="135">
        <v>408</v>
      </c>
    </row>
    <row r="15" spans="1:14" ht="22">
      <c r="A15" s="22" t="s">
        <v>55</v>
      </c>
      <c r="B15" s="22" t="str">
        <f t="shared" si="1"/>
        <v>Stack</v>
      </c>
      <c r="C15" s="22">
        <f t="shared" si="2"/>
        <v>538</v>
      </c>
      <c r="D15" s="22">
        <f t="shared" si="3"/>
        <v>559</v>
      </c>
      <c r="E15" s="22">
        <f t="shared" si="4"/>
        <v>578</v>
      </c>
      <c r="F15" s="22">
        <f t="shared" si="5"/>
        <v>595</v>
      </c>
      <c r="G15" s="22">
        <f t="shared" si="6"/>
        <v>625</v>
      </c>
      <c r="I15" s="134" t="s">
        <v>0</v>
      </c>
      <c r="J15" s="135">
        <v>538</v>
      </c>
      <c r="K15" s="135">
        <v>559</v>
      </c>
      <c r="L15" s="135">
        <v>578</v>
      </c>
      <c r="M15" s="135">
        <v>595</v>
      </c>
      <c r="N15" s="135">
        <v>625</v>
      </c>
    </row>
    <row r="16" spans="1:14" ht="22">
      <c r="A16" s="22" t="s">
        <v>498</v>
      </c>
      <c r="B16" s="22" t="str">
        <f t="shared" si="1"/>
        <v>Fork length</v>
      </c>
      <c r="C16" s="22">
        <f t="shared" si="2"/>
        <v>395</v>
      </c>
      <c r="D16" s="22">
        <f t="shared" si="3"/>
        <v>395</v>
      </c>
      <c r="E16" s="22">
        <f t="shared" si="4"/>
        <v>395</v>
      </c>
      <c r="F16" s="22">
        <f t="shared" si="5"/>
        <v>395</v>
      </c>
      <c r="G16" s="22">
        <f t="shared" si="6"/>
        <v>395</v>
      </c>
      <c r="I16" s="134" t="s">
        <v>2616</v>
      </c>
      <c r="J16" s="135">
        <v>395</v>
      </c>
      <c r="K16" s="135">
        <v>395</v>
      </c>
      <c r="L16" s="135">
        <v>395</v>
      </c>
      <c r="M16" s="135">
        <v>395</v>
      </c>
      <c r="N16" s="135">
        <v>395</v>
      </c>
    </row>
    <row r="17" spans="1:14" ht="22">
      <c r="A17" s="22" t="s">
        <v>68</v>
      </c>
      <c r="B17" s="22" t="str">
        <f t="shared" si="1"/>
        <v>Fork rake</v>
      </c>
      <c r="C17" s="22">
        <f t="shared" si="2"/>
        <v>50</v>
      </c>
      <c r="D17" s="22">
        <f t="shared" si="3"/>
        <v>50</v>
      </c>
      <c r="E17" s="22">
        <f t="shared" si="4"/>
        <v>45</v>
      </c>
      <c r="F17" s="22">
        <f t="shared" si="5"/>
        <v>45</v>
      </c>
      <c r="G17" s="22">
        <f t="shared" si="6"/>
        <v>45</v>
      </c>
      <c r="I17" s="134" t="s">
        <v>361</v>
      </c>
      <c r="J17" s="135">
        <v>50</v>
      </c>
      <c r="K17" s="135">
        <v>50</v>
      </c>
      <c r="L17" s="135">
        <v>45</v>
      </c>
      <c r="M17" s="135">
        <v>45</v>
      </c>
      <c r="N17" s="135">
        <v>45</v>
      </c>
    </row>
    <row r="18" spans="1:14" ht="22">
      <c r="A18" s="22" t="s">
        <v>135</v>
      </c>
      <c r="B18" s="22" t="str">
        <f t="shared" si="1"/>
        <v>Front center</v>
      </c>
      <c r="C18" s="22">
        <f t="shared" si="2"/>
        <v>595</v>
      </c>
      <c r="D18" s="22">
        <f t="shared" si="3"/>
        <v>606</v>
      </c>
      <c r="E18" s="22">
        <f t="shared" si="4"/>
        <v>609</v>
      </c>
      <c r="F18" s="22">
        <f t="shared" si="5"/>
        <v>616</v>
      </c>
      <c r="G18" s="22">
        <f t="shared" si="6"/>
        <v>641</v>
      </c>
      <c r="I18" s="134" t="s">
        <v>1901</v>
      </c>
      <c r="J18" s="135">
        <v>595</v>
      </c>
      <c r="K18" s="135">
        <v>606</v>
      </c>
      <c r="L18" s="135">
        <v>609</v>
      </c>
      <c r="M18" s="135">
        <v>616</v>
      </c>
      <c r="N18" s="135">
        <v>641</v>
      </c>
    </row>
    <row r="19" spans="1:14" ht="22">
      <c r="A19" s="22" t="s">
        <v>57</v>
      </c>
      <c r="B19" s="22" t="str">
        <f t="shared" si="1"/>
        <v>Wheelbase</v>
      </c>
      <c r="C19" s="22">
        <f>VALUE(LEFT(J19,4))</f>
        <v>1022</v>
      </c>
      <c r="D19" s="22">
        <f t="shared" ref="D19:G19" si="8">VALUE(LEFT(K19,4))</f>
        <v>1032</v>
      </c>
      <c r="E19" s="22">
        <f t="shared" si="8"/>
        <v>1036</v>
      </c>
      <c r="F19" s="22">
        <f t="shared" si="8"/>
        <v>1043</v>
      </c>
      <c r="G19" s="22">
        <f t="shared" si="8"/>
        <v>1067</v>
      </c>
      <c r="I19" s="134" t="s">
        <v>10</v>
      </c>
      <c r="J19" s="135" t="s">
        <v>2617</v>
      </c>
      <c r="K19" s="135" t="s">
        <v>2618</v>
      </c>
      <c r="L19" s="135" t="s">
        <v>2619</v>
      </c>
      <c r="M19" s="135" t="s">
        <v>2620</v>
      </c>
      <c r="N19" s="135" t="s">
        <v>2621</v>
      </c>
    </row>
    <row r="20" spans="1:14" ht="22">
      <c r="A20" s="22" t="s">
        <v>58</v>
      </c>
      <c r="B20" s="22" t="str">
        <f t="shared" si="1"/>
        <v>Stand over height at center of top tube, 700 x 38mm &amp; 650b x 2.1″</v>
      </c>
      <c r="C20" s="22">
        <f t="shared" si="2"/>
        <v>773</v>
      </c>
      <c r="D20" s="22">
        <f t="shared" si="3"/>
        <v>793</v>
      </c>
      <c r="E20" s="22">
        <f t="shared" si="4"/>
        <v>812</v>
      </c>
      <c r="F20" s="22">
        <f t="shared" si="5"/>
        <v>833</v>
      </c>
      <c r="G20" s="22">
        <f t="shared" si="6"/>
        <v>858</v>
      </c>
      <c r="I20" s="136" t="s">
        <v>2622</v>
      </c>
      <c r="J20" s="135">
        <v>773</v>
      </c>
      <c r="K20" s="135">
        <v>793</v>
      </c>
      <c r="L20" s="135">
        <v>812</v>
      </c>
      <c r="M20" s="135">
        <v>833</v>
      </c>
      <c r="N20" s="135">
        <v>858</v>
      </c>
    </row>
    <row r="21" spans="1:14" ht="22">
      <c r="A21" s="22" t="s">
        <v>2626</v>
      </c>
      <c r="B21" s="22" t="str">
        <f t="shared" si="1"/>
        <v>Stand over height at center of top tube, 650b x 47mm</v>
      </c>
      <c r="C21" s="22">
        <f t="shared" si="2"/>
        <v>763</v>
      </c>
      <c r="D21" s="22">
        <f t="shared" si="3"/>
        <v>783</v>
      </c>
      <c r="E21" s="22">
        <f t="shared" si="4"/>
        <v>802</v>
      </c>
      <c r="F21" s="22">
        <f t="shared" si="5"/>
        <v>823</v>
      </c>
      <c r="G21" s="22">
        <f t="shared" si="6"/>
        <v>848</v>
      </c>
      <c r="I21" s="136" t="s">
        <v>2623</v>
      </c>
      <c r="J21" s="135">
        <v>763</v>
      </c>
      <c r="K21" s="135">
        <v>783</v>
      </c>
      <c r="L21" s="135">
        <v>802</v>
      </c>
      <c r="M21" s="135">
        <v>823</v>
      </c>
      <c r="N21" s="135">
        <v>848</v>
      </c>
    </row>
    <row r="22" spans="1:14" ht="22">
      <c r="A22" s="22" t="s">
        <v>70</v>
      </c>
      <c r="B22" s="22" t="s">
        <v>70</v>
      </c>
      <c r="I22" s="135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9">D30*2.54</f>
        <v>167.64000000000001</v>
      </c>
      <c r="E28" s="22">
        <f t="shared" si="9"/>
        <v>175.26</v>
      </c>
      <c r="F28" s="22">
        <f t="shared" si="9"/>
        <v>182.88</v>
      </c>
      <c r="G28" s="22">
        <f t="shared" si="9"/>
        <v>187.96</v>
      </c>
      <c r="I28" s="134" t="s">
        <v>1925</v>
      </c>
      <c r="J28" s="134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10">D31*2.54</f>
        <v>175.26</v>
      </c>
      <c r="E29" s="22">
        <f t="shared" si="10"/>
        <v>182.88</v>
      </c>
      <c r="F29" s="22">
        <f t="shared" si="10"/>
        <v>187.96</v>
      </c>
      <c r="G29" s="22">
        <f t="shared" si="10"/>
        <v>193.04</v>
      </c>
      <c r="I29" s="135" t="s">
        <v>290</v>
      </c>
      <c r="J29" s="135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5" t="s">
        <v>291</v>
      </c>
      <c r="J30" s="135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5" t="s">
        <v>292</v>
      </c>
      <c r="J31" s="135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5" t="s">
        <v>293</v>
      </c>
      <c r="J32" s="135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5" t="s">
        <v>294</v>
      </c>
      <c r="J33" s="135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F03A-B622-C44E-81BC-A42CEED0D37E}">
  <dimension ref="A1:K52"/>
  <sheetViews>
    <sheetView workbookViewId="0">
      <selection activeCell="J26" sqref="J26"/>
    </sheetView>
  </sheetViews>
  <sheetFormatPr baseColWidth="10" defaultRowHeight="20"/>
  <cols>
    <col min="1" max="1" width="31.5" style="22" bestFit="1" customWidth="1"/>
    <col min="2" max="2" width="36.5" style="22" customWidth="1"/>
    <col min="3" max="16384" width="10.83203125" style="22"/>
  </cols>
  <sheetData>
    <row r="1" spans="1:11">
      <c r="A1" s="22" t="s">
        <v>2419</v>
      </c>
      <c r="B1" s="22" t="s">
        <v>2800</v>
      </c>
    </row>
    <row r="2" spans="1:11">
      <c r="A2" s="22" t="s">
        <v>2430</v>
      </c>
      <c r="B2" s="22">
        <v>2022</v>
      </c>
    </row>
    <row r="3" spans="1:11">
      <c r="A3" s="22" t="s">
        <v>2431</v>
      </c>
      <c r="B3" s="125">
        <v>45155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2784</v>
      </c>
    </row>
    <row r="6" spans="1:11">
      <c r="A6" s="22" t="s">
        <v>73</v>
      </c>
      <c r="B6" s="22" t="str">
        <f>B31</f>
        <v>Size</v>
      </c>
      <c r="C6" s="22" t="str">
        <f t="shared" ref="C6:H6" si="0">C31</f>
        <v>49cm</v>
      </c>
      <c r="D6" s="22" t="str">
        <f t="shared" si="0"/>
        <v>51cm</v>
      </c>
      <c r="E6" s="22" t="str">
        <f t="shared" si="0"/>
        <v>53cm</v>
      </c>
      <c r="F6" s="22" t="str">
        <f t="shared" si="0"/>
        <v>55cm</v>
      </c>
      <c r="G6" s="22" t="str">
        <f t="shared" si="0"/>
        <v>57cm</v>
      </c>
      <c r="H6" s="22" t="str">
        <f t="shared" si="0"/>
        <v>60cm</v>
      </c>
    </row>
    <row r="7" spans="1:11">
      <c r="A7" s="22" t="s">
        <v>74</v>
      </c>
      <c r="B7" s="22" t="str">
        <f t="shared" ref="B7:H7" si="1">B32</f>
        <v>A. Effective Top Tube</v>
      </c>
      <c r="C7" s="22">
        <f t="shared" si="1"/>
        <v>493</v>
      </c>
      <c r="D7" s="22">
        <f t="shared" si="1"/>
        <v>510</v>
      </c>
      <c r="E7" s="22">
        <f t="shared" si="1"/>
        <v>530</v>
      </c>
      <c r="F7" s="22">
        <f t="shared" si="1"/>
        <v>550</v>
      </c>
      <c r="G7" s="22">
        <f t="shared" si="1"/>
        <v>570</v>
      </c>
      <c r="H7" s="22">
        <f t="shared" si="1"/>
        <v>600</v>
      </c>
      <c r="K7" s="22" t="s">
        <v>2795</v>
      </c>
    </row>
    <row r="8" spans="1:11">
      <c r="A8" s="22" t="s">
        <v>58</v>
      </c>
      <c r="B8" s="22" t="str">
        <f t="shared" ref="B8:H8" si="2">B33</f>
        <v>B. Stand Over</v>
      </c>
      <c r="C8" s="22">
        <f t="shared" si="2"/>
        <v>613.5</v>
      </c>
      <c r="D8" s="22">
        <f t="shared" si="2"/>
        <v>648.5</v>
      </c>
      <c r="E8" s="22">
        <f t="shared" si="2"/>
        <v>684.5</v>
      </c>
      <c r="F8" s="22">
        <f t="shared" si="2"/>
        <v>720.5</v>
      </c>
      <c r="G8" s="22">
        <f t="shared" si="2"/>
        <v>756.5</v>
      </c>
      <c r="H8" s="22">
        <f t="shared" si="2"/>
        <v>803.5</v>
      </c>
    </row>
    <row r="9" spans="1:11">
      <c r="A9" s="22" t="s">
        <v>56</v>
      </c>
      <c r="B9" s="22" t="str">
        <f t="shared" ref="B9:H9" si="3">B34</f>
        <v>C. Reach</v>
      </c>
      <c r="C9" s="22">
        <f t="shared" si="3"/>
        <v>366</v>
      </c>
      <c r="D9" s="22">
        <f t="shared" si="3"/>
        <v>368</v>
      </c>
      <c r="E9" s="22">
        <f t="shared" si="3"/>
        <v>372</v>
      </c>
      <c r="F9" s="22">
        <f t="shared" si="3"/>
        <v>376</v>
      </c>
      <c r="G9" s="22">
        <f t="shared" si="3"/>
        <v>387</v>
      </c>
      <c r="H9" s="22">
        <f t="shared" si="3"/>
        <v>408</v>
      </c>
    </row>
    <row r="10" spans="1:11">
      <c r="A10" s="22" t="s">
        <v>55</v>
      </c>
      <c r="B10" s="22" t="str">
        <f t="shared" ref="B10:H10" si="4">B35</f>
        <v>D. Stack</v>
      </c>
      <c r="C10" s="22">
        <f t="shared" si="4"/>
        <v>510</v>
      </c>
      <c r="D10" s="22">
        <f t="shared" si="4"/>
        <v>528</v>
      </c>
      <c r="E10" s="22">
        <f t="shared" si="4"/>
        <v>552</v>
      </c>
      <c r="F10" s="22">
        <f t="shared" si="4"/>
        <v>570</v>
      </c>
      <c r="G10" s="22">
        <f t="shared" si="4"/>
        <v>598</v>
      </c>
      <c r="H10" s="22">
        <f t="shared" si="4"/>
        <v>627</v>
      </c>
    </row>
    <row r="11" spans="1:11">
      <c r="A11" s="22" t="s">
        <v>61</v>
      </c>
      <c r="B11" s="22" t="str">
        <f t="shared" ref="B11:H11" si="5">B36</f>
        <v>E. Total Seat Tube Length</v>
      </c>
      <c r="C11" s="22">
        <f t="shared" si="5"/>
        <v>340</v>
      </c>
      <c r="D11" s="22">
        <f t="shared" si="5"/>
        <v>380</v>
      </c>
      <c r="E11" s="22">
        <f t="shared" si="5"/>
        <v>410</v>
      </c>
      <c r="F11" s="22">
        <f t="shared" si="5"/>
        <v>450</v>
      </c>
      <c r="G11" s="22">
        <f t="shared" si="5"/>
        <v>490</v>
      </c>
      <c r="H11" s="22">
        <f t="shared" si="5"/>
        <v>520</v>
      </c>
    </row>
    <row r="12" spans="1:11">
      <c r="A12" s="22" t="s">
        <v>65</v>
      </c>
      <c r="B12" s="22" t="str">
        <f t="shared" ref="B12:H12" si="6">B37</f>
        <v>F. Headtube Length</v>
      </c>
      <c r="C12" s="22">
        <f t="shared" si="6"/>
        <v>90</v>
      </c>
      <c r="D12" s="22">
        <f t="shared" si="6"/>
        <v>105</v>
      </c>
      <c r="E12" s="22">
        <f t="shared" si="6"/>
        <v>130</v>
      </c>
      <c r="F12" s="22">
        <f t="shared" si="6"/>
        <v>150</v>
      </c>
      <c r="G12" s="22">
        <f t="shared" si="6"/>
        <v>180</v>
      </c>
      <c r="H12" s="22">
        <f t="shared" si="6"/>
        <v>210</v>
      </c>
    </row>
    <row r="13" spans="1:11">
      <c r="A13" s="22" t="s">
        <v>63</v>
      </c>
      <c r="B13" s="22" t="str">
        <f t="shared" ref="B13:H13" si="7">B38</f>
        <v>G. Headtube Angle</v>
      </c>
      <c r="C13" s="22">
        <f t="shared" si="7"/>
        <v>68.5</v>
      </c>
      <c r="D13" s="22">
        <f t="shared" si="7"/>
        <v>69.5</v>
      </c>
      <c r="E13" s="22">
        <f t="shared" si="7"/>
        <v>69.5</v>
      </c>
      <c r="F13" s="22">
        <f t="shared" si="7"/>
        <v>69.5</v>
      </c>
      <c r="G13" s="22">
        <f t="shared" si="7"/>
        <v>69.5</v>
      </c>
      <c r="H13" s="22">
        <f t="shared" si="7"/>
        <v>69.5</v>
      </c>
    </row>
    <row r="14" spans="1:11">
      <c r="A14" s="22" t="s">
        <v>64</v>
      </c>
      <c r="B14" s="22" t="str">
        <f t="shared" ref="B14:H14" si="8">B39</f>
        <v>H. Seat Tube Angle</v>
      </c>
      <c r="C14" s="22">
        <f t="shared" si="8"/>
        <v>76</v>
      </c>
      <c r="D14" s="22">
        <f t="shared" si="8"/>
        <v>75</v>
      </c>
      <c r="E14" s="22">
        <f t="shared" si="8"/>
        <v>74</v>
      </c>
      <c r="F14" s="22">
        <f t="shared" si="8"/>
        <v>73</v>
      </c>
      <c r="G14" s="22">
        <f t="shared" si="8"/>
        <v>73</v>
      </c>
      <c r="H14" s="22">
        <f t="shared" si="8"/>
        <v>73</v>
      </c>
    </row>
    <row r="15" spans="1:11">
      <c r="A15" s="22" t="s">
        <v>66</v>
      </c>
      <c r="B15" s="22" t="str">
        <f t="shared" ref="B15:H15" si="9">B40</f>
        <v>I. BB Drop</v>
      </c>
      <c r="C15" s="22">
        <f t="shared" si="9"/>
        <v>70</v>
      </c>
      <c r="D15" s="22">
        <f t="shared" si="9"/>
        <v>70</v>
      </c>
      <c r="E15" s="22">
        <f t="shared" si="9"/>
        <v>70</v>
      </c>
      <c r="F15" s="22">
        <f t="shared" si="9"/>
        <v>70</v>
      </c>
      <c r="G15" s="22">
        <f t="shared" si="9"/>
        <v>70</v>
      </c>
      <c r="H15" s="22">
        <f t="shared" si="9"/>
        <v>70</v>
      </c>
    </row>
    <row r="16" spans="1:11">
      <c r="A16" s="22" t="s">
        <v>67</v>
      </c>
      <c r="B16" s="22" t="str">
        <f t="shared" ref="B16:H16" si="10">B41</f>
        <v>K. Chainstay Length</v>
      </c>
      <c r="C16" s="22">
        <f t="shared" si="10"/>
        <v>440</v>
      </c>
      <c r="D16" s="22">
        <f t="shared" si="10"/>
        <v>440</v>
      </c>
      <c r="E16" s="22">
        <f t="shared" si="10"/>
        <v>440</v>
      </c>
      <c r="F16" s="22">
        <f t="shared" si="10"/>
        <v>440</v>
      </c>
      <c r="G16" s="22">
        <f t="shared" si="10"/>
        <v>440</v>
      </c>
      <c r="H16" s="22">
        <f t="shared" si="10"/>
        <v>440</v>
      </c>
    </row>
    <row r="17" spans="1:8">
      <c r="A17" s="22" t="s">
        <v>498</v>
      </c>
      <c r="B17" s="22" t="str">
        <f t="shared" ref="B17:H17" si="11">B42</f>
        <v>L. Fork Length Axle to Crown</v>
      </c>
      <c r="C17" s="22">
        <f t="shared" si="11"/>
        <v>402</v>
      </c>
      <c r="D17" s="22">
        <f t="shared" si="11"/>
        <v>402</v>
      </c>
      <c r="E17" s="22">
        <f t="shared" si="11"/>
        <v>402</v>
      </c>
      <c r="F17" s="22">
        <f t="shared" si="11"/>
        <v>402</v>
      </c>
      <c r="G17" s="22">
        <f t="shared" si="11"/>
        <v>402</v>
      </c>
      <c r="H17" s="22">
        <f t="shared" si="11"/>
        <v>402</v>
      </c>
    </row>
    <row r="18" spans="1:8">
      <c r="A18" s="22" t="s">
        <v>68</v>
      </c>
      <c r="B18" s="22" t="str">
        <f t="shared" ref="B18:H18" si="12">B43</f>
        <v>M. Fork Offset</v>
      </c>
      <c r="C18" s="22">
        <f t="shared" si="12"/>
        <v>50</v>
      </c>
      <c r="D18" s="22">
        <f t="shared" si="12"/>
        <v>50</v>
      </c>
      <c r="E18" s="22">
        <f t="shared" si="12"/>
        <v>50</v>
      </c>
      <c r="F18" s="22">
        <f t="shared" si="12"/>
        <v>50</v>
      </c>
      <c r="G18" s="22">
        <f t="shared" si="12"/>
        <v>50</v>
      </c>
      <c r="H18" s="22">
        <f t="shared" si="12"/>
        <v>50</v>
      </c>
    </row>
    <row r="19" spans="1:8">
      <c r="A19" s="22" t="s">
        <v>57</v>
      </c>
      <c r="B19" s="22" t="str">
        <f t="shared" ref="B19:H19" si="13">B44</f>
        <v>N. Wheelbase</v>
      </c>
      <c r="C19" s="22">
        <f t="shared" si="13"/>
        <v>1027</v>
      </c>
      <c r="D19" s="22">
        <f t="shared" si="13"/>
        <v>1028</v>
      </c>
      <c r="E19" s="22">
        <f t="shared" si="13"/>
        <v>1040</v>
      </c>
      <c r="F19" s="22">
        <f t="shared" si="13"/>
        <v>1050</v>
      </c>
      <c r="G19" s="22">
        <f t="shared" si="13"/>
        <v>1072</v>
      </c>
      <c r="H19" s="22">
        <f t="shared" si="13"/>
        <v>1104</v>
      </c>
    </row>
    <row r="20" spans="1:8">
      <c r="A20" s="22" t="s">
        <v>70</v>
      </c>
      <c r="B20" s="22" t="str">
        <f t="shared" ref="B20:H20" si="14">B45</f>
        <v>Crank Arm Length</v>
      </c>
      <c r="C20" s="22">
        <f t="shared" si="14"/>
        <v>165</v>
      </c>
      <c r="D20" s="22">
        <f t="shared" si="14"/>
        <v>165</v>
      </c>
      <c r="E20" s="22">
        <f t="shared" si="14"/>
        <v>170</v>
      </c>
      <c r="F20" s="22">
        <f t="shared" si="14"/>
        <v>172.5</v>
      </c>
      <c r="G20" s="22">
        <f t="shared" si="14"/>
        <v>175</v>
      </c>
      <c r="H20" s="22">
        <f t="shared" si="14"/>
        <v>175</v>
      </c>
    </row>
    <row r="21" spans="1:8">
      <c r="A21" s="22" t="s">
        <v>71</v>
      </c>
      <c r="B21" s="22" t="str">
        <f t="shared" ref="B21:H21" si="15">B46</f>
        <v>Handlebar Width</v>
      </c>
      <c r="C21" s="22">
        <f t="shared" si="15"/>
        <v>380</v>
      </c>
      <c r="D21" s="22">
        <f t="shared" si="15"/>
        <v>400</v>
      </c>
      <c r="E21" s="22">
        <f t="shared" si="15"/>
        <v>420</v>
      </c>
      <c r="F21" s="22">
        <f t="shared" si="15"/>
        <v>440</v>
      </c>
      <c r="G21" s="22">
        <f t="shared" si="15"/>
        <v>460</v>
      </c>
      <c r="H21" s="22">
        <f t="shared" si="15"/>
        <v>460</v>
      </c>
    </row>
    <row r="22" spans="1:8">
      <c r="A22" s="22" t="s">
        <v>72</v>
      </c>
      <c r="B22" s="22" t="str">
        <f t="shared" ref="B22:H22" si="16">B48</f>
        <v>Stem Length</v>
      </c>
      <c r="C22" s="22">
        <f t="shared" si="16"/>
        <v>60</v>
      </c>
      <c r="D22" s="22">
        <f t="shared" si="16"/>
        <v>70</v>
      </c>
      <c r="E22" s="22">
        <f t="shared" si="16"/>
        <v>80</v>
      </c>
      <c r="F22" s="22">
        <f t="shared" si="16"/>
        <v>80</v>
      </c>
      <c r="G22" s="22">
        <f t="shared" si="16"/>
        <v>90</v>
      </c>
      <c r="H22" s="22">
        <f t="shared" si="16"/>
        <v>100</v>
      </c>
    </row>
    <row r="23" spans="1:8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140</v>
      </c>
      <c r="C24" s="22">
        <v>38</v>
      </c>
      <c r="D24" s="22">
        <v>45</v>
      </c>
      <c r="E24" s="22">
        <v>45</v>
      </c>
      <c r="F24" s="22">
        <v>45</v>
      </c>
      <c r="G24" s="22">
        <v>45</v>
      </c>
      <c r="H24" s="22">
        <v>45</v>
      </c>
    </row>
    <row r="25" spans="1:8">
      <c r="A25" s="22" t="s">
        <v>141</v>
      </c>
      <c r="B25" s="22" t="s">
        <v>141</v>
      </c>
      <c r="C25" s="22">
        <v>50</v>
      </c>
      <c r="D25" s="22">
        <v>50</v>
      </c>
      <c r="E25" s="22">
        <v>50</v>
      </c>
      <c r="F25" s="22">
        <v>50</v>
      </c>
      <c r="G25" s="22">
        <v>50</v>
      </c>
      <c r="H25" s="22">
        <v>50</v>
      </c>
    </row>
    <row r="26" spans="1:8">
      <c r="A26" s="22" t="s">
        <v>2606</v>
      </c>
      <c r="B26" s="22" t="s">
        <v>1756</v>
      </c>
      <c r="C26" s="22">
        <f>VALUE(LEFT(C47,3))</f>
        <v>142</v>
      </c>
      <c r="D26" s="22">
        <f t="shared" ref="D26:H26" si="17">VALUE(LEFT(D47,3))</f>
        <v>150</v>
      </c>
      <c r="E26" s="22">
        <f t="shared" si="17"/>
        <v>157</v>
      </c>
      <c r="F26" s="22">
        <f t="shared" si="17"/>
        <v>165</v>
      </c>
      <c r="G26" s="22">
        <f t="shared" si="17"/>
        <v>173</v>
      </c>
      <c r="H26" s="22">
        <f t="shared" si="17"/>
        <v>183</v>
      </c>
    </row>
    <row r="27" spans="1:8">
      <c r="A27" s="22" t="s">
        <v>2607</v>
      </c>
      <c r="B27" s="22" t="s">
        <v>1757</v>
      </c>
      <c r="C27" s="22">
        <f>VALUE(MID(C47,7,3))</f>
        <v>152</v>
      </c>
      <c r="D27" s="22">
        <f t="shared" ref="D27:H27" si="18">VALUE(MID(D47,7,3))</f>
        <v>160</v>
      </c>
      <c r="E27" s="22">
        <f t="shared" si="18"/>
        <v>170</v>
      </c>
      <c r="F27" s="22">
        <f t="shared" si="18"/>
        <v>178</v>
      </c>
      <c r="G27" s="22">
        <f t="shared" si="18"/>
        <v>185</v>
      </c>
      <c r="H27" s="22">
        <f t="shared" si="18"/>
        <v>196</v>
      </c>
    </row>
    <row r="28" spans="1:8">
      <c r="A28" s="22" t="s">
        <v>1756</v>
      </c>
      <c r="B28" s="22" t="s">
        <v>1756</v>
      </c>
      <c r="C28" s="22">
        <f>C26</f>
        <v>142</v>
      </c>
      <c r="D28" s="22">
        <f>C29</f>
        <v>151</v>
      </c>
      <c r="E28" s="22">
        <f t="shared" ref="E28:H28" si="19">D29</f>
        <v>158.5</v>
      </c>
      <c r="F28" s="22">
        <f t="shared" si="19"/>
        <v>167.5</v>
      </c>
      <c r="G28" s="22">
        <f t="shared" si="19"/>
        <v>175.5</v>
      </c>
      <c r="H28" s="22">
        <f t="shared" si="19"/>
        <v>184</v>
      </c>
    </row>
    <row r="29" spans="1:8">
      <c r="A29" s="22" t="s">
        <v>1757</v>
      </c>
      <c r="B29" s="22" t="s">
        <v>1757</v>
      </c>
      <c r="C29" s="22">
        <f>AVERAGE(C27,D26)</f>
        <v>151</v>
      </c>
      <c r="D29" s="22">
        <f>AVERAGE(D27,E26)</f>
        <v>158.5</v>
      </c>
      <c r="E29" s="22">
        <f t="shared" ref="E29:H29" si="20">AVERAGE(E27,F26)</f>
        <v>167.5</v>
      </c>
      <c r="F29" s="22">
        <f t="shared" si="20"/>
        <v>175.5</v>
      </c>
      <c r="G29" s="22">
        <f t="shared" si="20"/>
        <v>184</v>
      </c>
      <c r="H29" s="22">
        <f t="shared" si="20"/>
        <v>196</v>
      </c>
    </row>
    <row r="31" spans="1:8" ht="24">
      <c r="A31" s="49"/>
      <c r="B31" s="149" t="s">
        <v>144</v>
      </c>
      <c r="C31" s="149" t="s">
        <v>604</v>
      </c>
      <c r="D31" s="149" t="s">
        <v>2801</v>
      </c>
      <c r="E31" s="149" t="s">
        <v>1927</v>
      </c>
      <c r="F31" s="149" t="s">
        <v>522</v>
      </c>
      <c r="G31" s="149" t="s">
        <v>25</v>
      </c>
      <c r="H31" s="149" t="s">
        <v>26</v>
      </c>
    </row>
    <row r="32" spans="1:8" ht="24">
      <c r="B32" s="149" t="s">
        <v>524</v>
      </c>
      <c r="C32" s="150">
        <v>493</v>
      </c>
      <c r="D32" s="150">
        <v>510</v>
      </c>
      <c r="E32" s="150">
        <v>530</v>
      </c>
      <c r="F32" s="150">
        <v>550</v>
      </c>
      <c r="G32" s="150">
        <v>570</v>
      </c>
      <c r="H32" s="150">
        <v>600</v>
      </c>
    </row>
    <row r="33" spans="1:8" ht="24">
      <c r="A33" s="49"/>
      <c r="B33" s="149" t="s">
        <v>525</v>
      </c>
      <c r="C33" s="150">
        <v>613.5</v>
      </c>
      <c r="D33" s="150">
        <v>648.5</v>
      </c>
      <c r="E33" s="150">
        <v>684.5</v>
      </c>
      <c r="F33" s="150">
        <v>720.5</v>
      </c>
      <c r="G33" s="150">
        <v>756.5</v>
      </c>
      <c r="H33" s="150">
        <v>803.5</v>
      </c>
    </row>
    <row r="34" spans="1:8" ht="24">
      <c r="B34" s="149" t="s">
        <v>526</v>
      </c>
      <c r="C34" s="150">
        <v>366</v>
      </c>
      <c r="D34" s="150">
        <v>368</v>
      </c>
      <c r="E34" s="150">
        <v>372</v>
      </c>
      <c r="F34" s="150">
        <v>376</v>
      </c>
      <c r="G34" s="150">
        <v>387</v>
      </c>
      <c r="H34" s="150">
        <v>408</v>
      </c>
    </row>
    <row r="35" spans="1:8" ht="24">
      <c r="A35" s="49"/>
      <c r="B35" s="149" t="s">
        <v>527</v>
      </c>
      <c r="C35" s="150">
        <v>510</v>
      </c>
      <c r="D35" s="150">
        <v>528</v>
      </c>
      <c r="E35" s="150">
        <v>552</v>
      </c>
      <c r="F35" s="150">
        <v>570</v>
      </c>
      <c r="G35" s="150">
        <v>598</v>
      </c>
      <c r="H35" s="150">
        <v>627</v>
      </c>
    </row>
    <row r="36" spans="1:8" ht="24">
      <c r="B36" s="149" t="s">
        <v>528</v>
      </c>
      <c r="C36" s="150">
        <v>340</v>
      </c>
      <c r="D36" s="150">
        <v>380</v>
      </c>
      <c r="E36" s="150">
        <v>410</v>
      </c>
      <c r="F36" s="150">
        <v>450</v>
      </c>
      <c r="G36" s="150">
        <v>490</v>
      </c>
      <c r="H36" s="150">
        <v>520</v>
      </c>
    </row>
    <row r="37" spans="1:8" ht="24">
      <c r="A37" s="49"/>
      <c r="B37" s="149" t="s">
        <v>529</v>
      </c>
      <c r="C37" s="150">
        <v>90</v>
      </c>
      <c r="D37" s="150">
        <v>105</v>
      </c>
      <c r="E37" s="150">
        <v>130</v>
      </c>
      <c r="F37" s="150">
        <v>150</v>
      </c>
      <c r="G37" s="150">
        <v>180</v>
      </c>
      <c r="H37" s="150">
        <v>210</v>
      </c>
    </row>
    <row r="38" spans="1:8" ht="24">
      <c r="B38" s="149" t="s">
        <v>530</v>
      </c>
      <c r="C38" s="150">
        <v>68.5</v>
      </c>
      <c r="D38" s="150">
        <v>69.5</v>
      </c>
      <c r="E38" s="150">
        <v>69.5</v>
      </c>
      <c r="F38" s="150">
        <v>69.5</v>
      </c>
      <c r="G38" s="150">
        <v>69.5</v>
      </c>
      <c r="H38" s="150">
        <v>69.5</v>
      </c>
    </row>
    <row r="39" spans="1:8" ht="24">
      <c r="B39" s="149" t="s">
        <v>531</v>
      </c>
      <c r="C39" s="150">
        <v>76</v>
      </c>
      <c r="D39" s="150">
        <v>75</v>
      </c>
      <c r="E39" s="150">
        <v>74</v>
      </c>
      <c r="F39" s="150">
        <v>73</v>
      </c>
      <c r="G39" s="150">
        <v>73</v>
      </c>
      <c r="H39" s="150">
        <v>73</v>
      </c>
    </row>
    <row r="40" spans="1:8" ht="24">
      <c r="B40" s="149" t="s">
        <v>532</v>
      </c>
      <c r="C40" s="150">
        <v>70</v>
      </c>
      <c r="D40" s="150">
        <v>70</v>
      </c>
      <c r="E40" s="150">
        <v>70</v>
      </c>
      <c r="F40" s="150">
        <v>70</v>
      </c>
      <c r="G40" s="150">
        <v>70</v>
      </c>
      <c r="H40" s="150">
        <v>70</v>
      </c>
    </row>
    <row r="41" spans="1:8" ht="24">
      <c r="B41" s="149" t="s">
        <v>533</v>
      </c>
      <c r="C41" s="150">
        <v>440</v>
      </c>
      <c r="D41" s="150">
        <v>440</v>
      </c>
      <c r="E41" s="150">
        <v>440</v>
      </c>
      <c r="F41" s="150">
        <v>440</v>
      </c>
      <c r="G41" s="150">
        <v>440</v>
      </c>
      <c r="H41" s="150">
        <v>440</v>
      </c>
    </row>
    <row r="42" spans="1:8" ht="24">
      <c r="B42" s="149" t="s">
        <v>534</v>
      </c>
      <c r="C42" s="150">
        <v>402</v>
      </c>
      <c r="D42" s="150">
        <v>402</v>
      </c>
      <c r="E42" s="150">
        <v>402</v>
      </c>
      <c r="F42" s="150">
        <v>402</v>
      </c>
      <c r="G42" s="150">
        <v>402</v>
      </c>
      <c r="H42" s="150">
        <v>402</v>
      </c>
    </row>
    <row r="43" spans="1:8" ht="24">
      <c r="B43" s="149" t="s">
        <v>535</v>
      </c>
      <c r="C43" s="150">
        <v>50</v>
      </c>
      <c r="D43" s="150">
        <v>50</v>
      </c>
      <c r="E43" s="150">
        <v>50</v>
      </c>
      <c r="F43" s="150">
        <v>50</v>
      </c>
      <c r="G43" s="150">
        <v>50</v>
      </c>
      <c r="H43" s="150">
        <v>50</v>
      </c>
    </row>
    <row r="44" spans="1:8" ht="24">
      <c r="B44" s="149" t="s">
        <v>536</v>
      </c>
      <c r="C44" s="150">
        <v>1027</v>
      </c>
      <c r="D44" s="150">
        <v>1028</v>
      </c>
      <c r="E44" s="150">
        <v>1040</v>
      </c>
      <c r="F44" s="150">
        <v>1050</v>
      </c>
      <c r="G44" s="150">
        <v>1072</v>
      </c>
      <c r="H44" s="150">
        <v>1104</v>
      </c>
    </row>
    <row r="45" spans="1:8" ht="24">
      <c r="B45" s="149" t="s">
        <v>537</v>
      </c>
      <c r="C45" s="150">
        <v>165</v>
      </c>
      <c r="D45" s="150">
        <v>165</v>
      </c>
      <c r="E45" s="150">
        <v>170</v>
      </c>
      <c r="F45" s="150">
        <v>172.5</v>
      </c>
      <c r="G45" s="150">
        <v>175</v>
      </c>
      <c r="H45" s="150">
        <v>175</v>
      </c>
    </row>
    <row r="46" spans="1:8" ht="24">
      <c r="B46" s="149" t="s">
        <v>13</v>
      </c>
      <c r="C46" s="150">
        <v>380</v>
      </c>
      <c r="D46" s="150">
        <v>400</v>
      </c>
      <c r="E46" s="150">
        <v>420</v>
      </c>
      <c r="F46" s="150">
        <v>440</v>
      </c>
      <c r="G46" s="150">
        <v>460</v>
      </c>
      <c r="H46" s="150">
        <v>460</v>
      </c>
    </row>
    <row r="47" spans="1:8" ht="24">
      <c r="B47" s="149" t="s">
        <v>543</v>
      </c>
      <c r="C47" s="150" t="s">
        <v>2802</v>
      </c>
      <c r="D47" s="150" t="s">
        <v>2803</v>
      </c>
      <c r="E47" s="150" t="s">
        <v>2804</v>
      </c>
      <c r="F47" s="150" t="s">
        <v>2336</v>
      </c>
      <c r="G47" s="150" t="s">
        <v>2805</v>
      </c>
      <c r="H47" s="150" t="s">
        <v>2806</v>
      </c>
    </row>
    <row r="48" spans="1:8" ht="24">
      <c r="B48" s="149" t="s">
        <v>14</v>
      </c>
      <c r="C48" s="150">
        <v>60</v>
      </c>
      <c r="D48" s="150">
        <v>70</v>
      </c>
      <c r="E48" s="150">
        <v>80</v>
      </c>
      <c r="F48" s="150">
        <v>80</v>
      </c>
      <c r="G48" s="150">
        <v>90</v>
      </c>
      <c r="H48" s="150">
        <v>100</v>
      </c>
    </row>
    <row r="49" spans="2:8" ht="27">
      <c r="B49" s="151" t="s">
        <v>2807</v>
      </c>
      <c r="C49"/>
      <c r="D49"/>
      <c r="E49"/>
      <c r="F49"/>
      <c r="G49"/>
      <c r="H49"/>
    </row>
    <row r="50" spans="2:8" ht="27">
      <c r="B50" s="152" t="s">
        <v>2808</v>
      </c>
      <c r="C50"/>
      <c r="D50"/>
      <c r="E50"/>
      <c r="F50"/>
      <c r="G50"/>
      <c r="H50"/>
    </row>
    <row r="51" spans="2:8" ht="27">
      <c r="B51" s="152" t="s">
        <v>2809</v>
      </c>
      <c r="C51"/>
      <c r="D51"/>
      <c r="E51"/>
      <c r="F51"/>
      <c r="G51"/>
      <c r="H51"/>
    </row>
    <row r="52" spans="2:8" ht="27">
      <c r="B52" s="152" t="s">
        <v>2810</v>
      </c>
      <c r="C52"/>
      <c r="D52"/>
      <c r="E52"/>
      <c r="F52"/>
      <c r="G52"/>
      <c r="H5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E7D0-CB17-B743-81D2-17F95AFD94BD}">
  <dimension ref="A1:K49"/>
  <sheetViews>
    <sheetView workbookViewId="0">
      <selection activeCell="N31" sqref="N31"/>
    </sheetView>
  </sheetViews>
  <sheetFormatPr baseColWidth="10" defaultRowHeight="20"/>
  <cols>
    <col min="1" max="1" width="18.1640625" style="22" customWidth="1"/>
    <col min="2" max="2" width="20.83203125" style="22" bestFit="1" customWidth="1"/>
    <col min="3" max="16384" width="10.83203125" style="22"/>
  </cols>
  <sheetData>
    <row r="1" spans="1:11">
      <c r="A1" s="22" t="s">
        <v>2419</v>
      </c>
      <c r="B1" s="22" t="s">
        <v>2789</v>
      </c>
    </row>
    <row r="2" spans="1:11">
      <c r="A2" s="22" t="s">
        <v>2430</v>
      </c>
      <c r="B2" s="22">
        <v>2023</v>
      </c>
    </row>
    <row r="3" spans="1:11">
      <c r="A3" s="22" t="s">
        <v>2431</v>
      </c>
      <c r="B3" s="125">
        <v>45139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2565</v>
      </c>
    </row>
    <row r="6" spans="1:11">
      <c r="A6" s="22" t="s">
        <v>73</v>
      </c>
      <c r="B6" s="22" t="s">
        <v>16</v>
      </c>
      <c r="C6" s="22" t="str">
        <f>C37</f>
        <v>S</v>
      </c>
      <c r="D6" s="22" t="str">
        <f t="shared" ref="D6:G6" si="0">D37</f>
        <v>M</v>
      </c>
      <c r="E6" s="22" t="str">
        <f t="shared" si="0"/>
        <v>L</v>
      </c>
      <c r="F6" s="22" t="str">
        <f t="shared" si="0"/>
        <v>XL</v>
      </c>
      <c r="G6" s="22" t="str">
        <f t="shared" si="0"/>
        <v>XXL</v>
      </c>
    </row>
    <row r="7" spans="1:11">
      <c r="A7" s="22" t="s">
        <v>56</v>
      </c>
      <c r="B7" s="22" t="str">
        <f>B38</f>
        <v>Reach</v>
      </c>
      <c r="C7" s="22">
        <f t="shared" ref="C7:G7" si="1">C38</f>
        <v>390</v>
      </c>
      <c r="D7" s="22">
        <f t="shared" si="1"/>
        <v>405</v>
      </c>
      <c r="E7" s="22">
        <f t="shared" si="1"/>
        <v>420</v>
      </c>
      <c r="F7" s="22">
        <f t="shared" si="1"/>
        <v>435</v>
      </c>
      <c r="G7" s="22">
        <f t="shared" si="1"/>
        <v>450</v>
      </c>
      <c r="K7" s="22" t="s">
        <v>2795</v>
      </c>
    </row>
    <row r="8" spans="1:11">
      <c r="A8" s="22" t="s">
        <v>55</v>
      </c>
      <c r="B8" s="22" t="str">
        <f t="shared" ref="B8:G8" si="2">B39</f>
        <v>Stack</v>
      </c>
      <c r="C8" s="22">
        <f t="shared" si="2"/>
        <v>564</v>
      </c>
      <c r="D8" s="22">
        <f t="shared" si="2"/>
        <v>576</v>
      </c>
      <c r="E8" s="22">
        <f t="shared" si="2"/>
        <v>600</v>
      </c>
      <c r="F8" s="22">
        <f t="shared" si="2"/>
        <v>612</v>
      </c>
      <c r="G8" s="22">
        <f t="shared" si="2"/>
        <v>631</v>
      </c>
    </row>
    <row r="9" spans="1:11">
      <c r="A9" s="22" t="s">
        <v>61</v>
      </c>
      <c r="B9" s="22" t="str">
        <f t="shared" ref="B9:G9" si="3">B40</f>
        <v>Seat Tube Length</v>
      </c>
      <c r="C9" s="22">
        <f t="shared" si="3"/>
        <v>455</v>
      </c>
      <c r="D9" s="22">
        <f t="shared" si="3"/>
        <v>485</v>
      </c>
      <c r="E9" s="22">
        <f t="shared" si="3"/>
        <v>515</v>
      </c>
      <c r="F9" s="22">
        <f t="shared" si="3"/>
        <v>545</v>
      </c>
      <c r="G9" s="22">
        <f t="shared" si="3"/>
        <v>575</v>
      </c>
    </row>
    <row r="10" spans="1:11">
      <c r="A10" s="22" t="s">
        <v>135</v>
      </c>
      <c r="B10" s="22" t="str">
        <f t="shared" ref="B10:G10" si="4">B41</f>
        <v>Front Center</v>
      </c>
      <c r="C10" s="22">
        <f t="shared" si="4"/>
        <v>625</v>
      </c>
      <c r="D10" s="22">
        <f t="shared" si="4"/>
        <v>645</v>
      </c>
      <c r="E10" s="22">
        <f t="shared" si="4"/>
        <v>668</v>
      </c>
      <c r="F10" s="22">
        <f t="shared" si="4"/>
        <v>688</v>
      </c>
      <c r="G10" s="22">
        <f t="shared" si="4"/>
        <v>710</v>
      </c>
    </row>
    <row r="11" spans="1:11">
      <c r="A11" s="22" t="s">
        <v>138</v>
      </c>
      <c r="B11" s="22" t="str">
        <f t="shared" ref="B11:G11" si="5">B42</f>
        <v>BB Height</v>
      </c>
      <c r="C11" s="22">
        <f t="shared" si="5"/>
        <v>278</v>
      </c>
      <c r="D11" s="22">
        <f t="shared" si="5"/>
        <v>280</v>
      </c>
      <c r="E11" s="22">
        <f t="shared" si="5"/>
        <v>280</v>
      </c>
      <c r="F11" s="22">
        <f t="shared" si="5"/>
        <v>282</v>
      </c>
      <c r="G11" s="22">
        <f t="shared" si="5"/>
        <v>282</v>
      </c>
    </row>
    <row r="12" spans="1:11">
      <c r="A12" s="22" t="s">
        <v>66</v>
      </c>
      <c r="B12" s="22" t="str">
        <f t="shared" ref="B12:G12" si="6">B43</f>
        <v>BB Drop</v>
      </c>
      <c r="C12" s="22">
        <f t="shared" si="6"/>
        <v>78</v>
      </c>
      <c r="D12" s="22">
        <f t="shared" si="6"/>
        <v>76</v>
      </c>
      <c r="E12" s="22">
        <f t="shared" si="6"/>
        <v>76</v>
      </c>
      <c r="F12" s="22">
        <f t="shared" si="6"/>
        <v>74</v>
      </c>
      <c r="G12" s="22">
        <f t="shared" si="6"/>
        <v>74</v>
      </c>
    </row>
    <row r="13" spans="1:11">
      <c r="A13" s="22" t="s">
        <v>57</v>
      </c>
      <c r="B13" s="22" t="str">
        <f t="shared" ref="B13:G13" si="7">B44</f>
        <v>Wheelbase</v>
      </c>
      <c r="C13" s="22">
        <f t="shared" si="7"/>
        <v>1043</v>
      </c>
      <c r="D13" s="22">
        <f t="shared" si="7"/>
        <v>1063</v>
      </c>
      <c r="E13" s="22">
        <f t="shared" si="7"/>
        <v>1087</v>
      </c>
      <c r="F13" s="22">
        <f t="shared" si="7"/>
        <v>1108</v>
      </c>
      <c r="G13" s="22">
        <f t="shared" si="7"/>
        <v>1130</v>
      </c>
    </row>
    <row r="14" spans="1:11">
      <c r="A14" s="22" t="s">
        <v>2417</v>
      </c>
      <c r="B14" s="22" t="str">
        <f t="shared" ref="B14:G14" si="8">B45</f>
        <v>Rear Center</v>
      </c>
      <c r="C14" s="22">
        <f t="shared" si="8"/>
        <v>423</v>
      </c>
      <c r="D14" s="22">
        <f t="shared" si="8"/>
        <v>423</v>
      </c>
      <c r="E14" s="22">
        <f t="shared" si="8"/>
        <v>423</v>
      </c>
      <c r="F14" s="22">
        <f t="shared" si="8"/>
        <v>423</v>
      </c>
      <c r="G14" s="22">
        <f t="shared" si="8"/>
        <v>423</v>
      </c>
      <c r="H14" s="22" t="s">
        <v>2791</v>
      </c>
    </row>
    <row r="15" spans="1:11">
      <c r="A15" s="22" t="s">
        <v>65</v>
      </c>
      <c r="B15" s="22" t="str">
        <f t="shared" ref="B15:G15" si="9">B46</f>
        <v>Head Tube Length</v>
      </c>
      <c r="C15" s="22">
        <f t="shared" si="9"/>
        <v>105</v>
      </c>
      <c r="D15" s="22">
        <f t="shared" si="9"/>
        <v>120</v>
      </c>
      <c r="E15" s="22">
        <f t="shared" si="9"/>
        <v>145</v>
      </c>
      <c r="F15" s="22">
        <f t="shared" si="9"/>
        <v>160</v>
      </c>
      <c r="G15" s="22">
        <f t="shared" si="9"/>
        <v>180</v>
      </c>
    </row>
    <row r="16" spans="1:11">
      <c r="A16" s="22" t="s">
        <v>74</v>
      </c>
      <c r="B16" s="22" t="str">
        <f t="shared" ref="B16:G16" si="10">B47</f>
        <v>Top Tube Length</v>
      </c>
      <c r="C16" s="22">
        <f t="shared" si="10"/>
        <v>552</v>
      </c>
      <c r="D16" s="22">
        <f t="shared" si="10"/>
        <v>570</v>
      </c>
      <c r="E16" s="22">
        <f t="shared" si="10"/>
        <v>592</v>
      </c>
      <c r="F16" s="22">
        <f t="shared" si="10"/>
        <v>610</v>
      </c>
      <c r="G16" s="22">
        <f t="shared" si="10"/>
        <v>631</v>
      </c>
    </row>
    <row r="17" spans="1:8">
      <c r="A17" s="22" t="s">
        <v>64</v>
      </c>
      <c r="B17" s="22" t="str">
        <f>B48</f>
        <v>Seat Tube Angle</v>
      </c>
      <c r="C17" s="22">
        <f>VALUE(LEFT(C48,2))</f>
        <v>74</v>
      </c>
      <c r="D17" s="22">
        <f t="shared" ref="D17:G17" si="11">VALUE(LEFT(D48,2))</f>
        <v>74</v>
      </c>
      <c r="E17" s="22">
        <f t="shared" si="11"/>
        <v>74</v>
      </c>
      <c r="F17" s="22">
        <f t="shared" si="11"/>
        <v>74</v>
      </c>
      <c r="G17" s="22">
        <f t="shared" si="11"/>
        <v>74</v>
      </c>
    </row>
    <row r="18" spans="1:8">
      <c r="A18" s="22" t="s">
        <v>58</v>
      </c>
      <c r="B18" s="22" t="str">
        <f t="shared" ref="B18:G18" si="12">B49</f>
        <v>Standover Height</v>
      </c>
      <c r="C18" s="22">
        <f t="shared" si="12"/>
        <v>728</v>
      </c>
      <c r="D18" s="22">
        <f t="shared" si="12"/>
        <v>753</v>
      </c>
      <c r="E18" s="22">
        <f t="shared" si="12"/>
        <v>778</v>
      </c>
      <c r="F18" s="22">
        <f t="shared" si="12"/>
        <v>804</v>
      </c>
      <c r="G18" s="22">
        <f t="shared" si="12"/>
        <v>830</v>
      </c>
    </row>
    <row r="19" spans="1:8">
      <c r="A19" s="22" t="s">
        <v>2797</v>
      </c>
      <c r="B19" s="22" t="s">
        <v>67</v>
      </c>
      <c r="C19" s="22">
        <f>SQRT(C14^2 + C12^2)</f>
        <v>430.13137527969292</v>
      </c>
      <c r="D19" s="22">
        <f t="shared" ref="D19:G19" si="13">SQRT(D14^2 + D12^2)</f>
        <v>429.77319599993672</v>
      </c>
      <c r="E19" s="22">
        <f t="shared" si="13"/>
        <v>429.77319599993672</v>
      </c>
      <c r="F19" s="22">
        <f t="shared" si="13"/>
        <v>429.42403286262402</v>
      </c>
      <c r="G19" s="22">
        <f t="shared" si="13"/>
        <v>429.42403286262402</v>
      </c>
    </row>
    <row r="20" spans="1:8">
      <c r="A20" s="22" t="s">
        <v>67</v>
      </c>
      <c r="B20" s="22" t="s">
        <v>67</v>
      </c>
      <c r="C20" s="22">
        <v>430</v>
      </c>
      <c r="D20" s="22">
        <v>430</v>
      </c>
      <c r="E20" s="22">
        <v>430</v>
      </c>
      <c r="F20" s="22">
        <v>430</v>
      </c>
      <c r="G20" s="22">
        <v>430</v>
      </c>
      <c r="H20" s="22" t="s">
        <v>2798</v>
      </c>
    </row>
    <row r="21" spans="1:8">
      <c r="A21" s="22" t="s">
        <v>63</v>
      </c>
      <c r="B21" s="22" t="s">
        <v>63</v>
      </c>
      <c r="C21" s="22">
        <v>69.5</v>
      </c>
      <c r="D21" s="22">
        <v>69.5</v>
      </c>
      <c r="E21" s="22">
        <v>69.5</v>
      </c>
      <c r="F21" s="22">
        <v>69.5</v>
      </c>
      <c r="G21" s="22">
        <v>69.5</v>
      </c>
      <c r="H21" s="22" t="s">
        <v>2792</v>
      </c>
    </row>
    <row r="22" spans="1:8">
      <c r="A22" s="22" t="s">
        <v>2793</v>
      </c>
      <c r="B22" s="22" t="s">
        <v>2794</v>
      </c>
      <c r="C22" s="22">
        <f>C10+C14</f>
        <v>1048</v>
      </c>
      <c r="D22" s="22">
        <f t="shared" ref="D22:G22" si="14">D10+D14</f>
        <v>1068</v>
      </c>
      <c r="E22" s="22">
        <f t="shared" si="14"/>
        <v>1091</v>
      </c>
      <c r="F22" s="22">
        <f t="shared" si="14"/>
        <v>1111</v>
      </c>
      <c r="G22" s="22">
        <f t="shared" si="14"/>
        <v>1133</v>
      </c>
    </row>
    <row r="23" spans="1:8">
      <c r="A23" s="22" t="s">
        <v>2796</v>
      </c>
      <c r="B23" s="22" t="s">
        <v>2796</v>
      </c>
      <c r="C23" s="22">
        <f>SQRT(C14^2 - C12^2) +C10</f>
        <v>1040.7463168808595</v>
      </c>
      <c r="D23" s="22">
        <f t="shared" ref="D23:G23" si="15">SQRT(D14^2 - D12^2) +D10</f>
        <v>1061.1165702059941</v>
      </c>
      <c r="E23" s="22">
        <f t="shared" si="15"/>
        <v>1084.1165702059941</v>
      </c>
      <c r="F23" s="22">
        <f t="shared" si="15"/>
        <v>1104.476890115166</v>
      </c>
      <c r="G23" s="22">
        <f t="shared" si="15"/>
        <v>1126.476890115166</v>
      </c>
    </row>
    <row r="24" spans="1:8">
      <c r="A24" s="22" t="s">
        <v>68</v>
      </c>
      <c r="B24" s="22" t="s">
        <v>68</v>
      </c>
      <c r="C24" s="22">
        <v>45</v>
      </c>
      <c r="D24" s="22">
        <v>45</v>
      </c>
      <c r="E24" s="22">
        <v>45</v>
      </c>
      <c r="F24" s="22">
        <v>45</v>
      </c>
      <c r="G24" s="22">
        <v>45</v>
      </c>
      <c r="H24" s="22" t="s">
        <v>2799</v>
      </c>
    </row>
    <row r="25" spans="1:8">
      <c r="A25" s="22" t="s">
        <v>498</v>
      </c>
      <c r="B25" s="22" t="s">
        <v>498</v>
      </c>
      <c r="C25" s="22">
        <v>430</v>
      </c>
      <c r="D25" s="22">
        <v>430</v>
      </c>
      <c r="E25" s="22">
        <v>430</v>
      </c>
      <c r="F25" s="22">
        <v>430</v>
      </c>
      <c r="G25" s="22">
        <v>430</v>
      </c>
      <c r="H25" s="22" t="s">
        <v>2799</v>
      </c>
    </row>
    <row r="26" spans="1:8">
      <c r="A26" s="22" t="s">
        <v>70</v>
      </c>
      <c r="B26" s="22" t="s">
        <v>70</v>
      </c>
    </row>
    <row r="27" spans="1:8">
      <c r="A27" s="22" t="s">
        <v>71</v>
      </c>
      <c r="B27" s="22" t="s">
        <v>71</v>
      </c>
    </row>
    <row r="28" spans="1:8">
      <c r="A28" s="22" t="s">
        <v>72</v>
      </c>
      <c r="B28" s="22" t="s">
        <v>72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</row>
    <row r="29" spans="1:8">
      <c r="A29" s="22" t="s">
        <v>69</v>
      </c>
      <c r="B29" s="22" t="s">
        <v>69</v>
      </c>
      <c r="C29" s="22">
        <v>700</v>
      </c>
      <c r="D29" s="22">
        <v>700</v>
      </c>
      <c r="E29" s="22">
        <v>700</v>
      </c>
      <c r="F29" s="22">
        <v>700</v>
      </c>
      <c r="G29" s="22">
        <v>700</v>
      </c>
    </row>
    <row r="30" spans="1:8">
      <c r="A30" s="22" t="s">
        <v>140</v>
      </c>
      <c r="B30" s="22" t="s">
        <v>140</v>
      </c>
      <c r="C30" s="22">
        <v>45</v>
      </c>
      <c r="D30" s="22">
        <v>45</v>
      </c>
      <c r="E30" s="22">
        <v>45</v>
      </c>
      <c r="F30" s="22">
        <v>45</v>
      </c>
      <c r="G30" s="22">
        <v>45</v>
      </c>
    </row>
    <row r="31" spans="1:8">
      <c r="A31" s="22" t="s">
        <v>141</v>
      </c>
      <c r="B31" s="22" t="s">
        <v>141</v>
      </c>
      <c r="C31" s="22">
        <v>50</v>
      </c>
      <c r="D31" s="22">
        <v>50</v>
      </c>
      <c r="E31" s="22">
        <v>50</v>
      </c>
      <c r="F31" s="22">
        <v>50</v>
      </c>
      <c r="G31" s="22">
        <v>50</v>
      </c>
    </row>
    <row r="32" spans="1:8">
      <c r="A32" s="22" t="s">
        <v>1756</v>
      </c>
      <c r="B32" s="22" t="s">
        <v>1756</v>
      </c>
      <c r="C32" s="22">
        <v>160</v>
      </c>
      <c r="D32" s="22">
        <v>168</v>
      </c>
      <c r="E32" s="22">
        <v>175</v>
      </c>
      <c r="F32" s="22">
        <v>183</v>
      </c>
      <c r="G32" s="22">
        <v>188</v>
      </c>
    </row>
    <row r="33" spans="1:7">
      <c r="A33" s="22" t="s">
        <v>1757</v>
      </c>
      <c r="B33" s="22" t="s">
        <v>1757</v>
      </c>
      <c r="C33" s="22">
        <v>168</v>
      </c>
      <c r="D33" s="22">
        <v>175</v>
      </c>
      <c r="E33" s="22">
        <v>183</v>
      </c>
      <c r="F33" s="22">
        <v>188</v>
      </c>
      <c r="G33" s="22">
        <v>198</v>
      </c>
    </row>
    <row r="35" spans="1:7" ht="24">
      <c r="A35" s="49"/>
      <c r="C35" s="48"/>
      <c r="D35" s="48"/>
      <c r="E35" s="48"/>
      <c r="F35" s="48"/>
      <c r="G35" s="48"/>
    </row>
    <row r="37" spans="1:7" ht="24">
      <c r="A37" s="49"/>
      <c r="B37"/>
      <c r="C37" s="22" t="s">
        <v>18</v>
      </c>
      <c r="D37" s="22" t="s">
        <v>19</v>
      </c>
      <c r="E37" s="22" t="s">
        <v>20</v>
      </c>
      <c r="F37" s="22" t="s">
        <v>21</v>
      </c>
      <c r="G37" s="22" t="s">
        <v>1293</v>
      </c>
    </row>
    <row r="38" spans="1:7">
      <c r="B38" s="22" t="s">
        <v>1</v>
      </c>
      <c r="C38" s="22">
        <v>390</v>
      </c>
      <c r="D38" s="22">
        <v>405</v>
      </c>
      <c r="E38" s="22">
        <v>420</v>
      </c>
      <c r="F38" s="22">
        <v>435</v>
      </c>
      <c r="G38" s="22">
        <v>450</v>
      </c>
    </row>
    <row r="39" spans="1:7" ht="24">
      <c r="A39" s="49"/>
      <c r="B39" s="22" t="s">
        <v>0</v>
      </c>
      <c r="C39" s="22">
        <v>564</v>
      </c>
      <c r="D39" s="22">
        <v>576</v>
      </c>
      <c r="E39" s="22">
        <v>600</v>
      </c>
      <c r="F39" s="22">
        <v>612</v>
      </c>
      <c r="G39" s="22">
        <v>631</v>
      </c>
    </row>
    <row r="40" spans="1:7">
      <c r="B40" s="22" t="s">
        <v>176</v>
      </c>
      <c r="C40" s="22">
        <v>455</v>
      </c>
      <c r="D40" s="22">
        <v>485</v>
      </c>
      <c r="E40" s="22">
        <v>515</v>
      </c>
      <c r="F40" s="22">
        <v>545</v>
      </c>
      <c r="G40" s="22">
        <v>575</v>
      </c>
    </row>
    <row r="41" spans="1:7" ht="24">
      <c r="A41" s="49"/>
      <c r="B41" s="22" t="s">
        <v>481</v>
      </c>
      <c r="C41" s="22">
        <v>625</v>
      </c>
      <c r="D41" s="22">
        <v>645</v>
      </c>
      <c r="E41" s="22">
        <v>668</v>
      </c>
      <c r="F41" s="22">
        <v>688</v>
      </c>
      <c r="G41" s="22">
        <v>710</v>
      </c>
    </row>
    <row r="42" spans="1:7">
      <c r="B42" s="22" t="s">
        <v>618</v>
      </c>
      <c r="C42" s="22">
        <v>278</v>
      </c>
      <c r="D42" s="22">
        <v>280</v>
      </c>
      <c r="E42" s="22">
        <v>280</v>
      </c>
      <c r="F42" s="22">
        <v>282</v>
      </c>
      <c r="G42" s="22">
        <v>282</v>
      </c>
    </row>
    <row r="43" spans="1:7" ht="24">
      <c r="A43" s="49"/>
      <c r="B43" s="22" t="s">
        <v>177</v>
      </c>
      <c r="C43" s="22">
        <v>78</v>
      </c>
      <c r="D43" s="22">
        <v>76</v>
      </c>
      <c r="E43" s="22">
        <v>76</v>
      </c>
      <c r="F43" s="22">
        <v>74</v>
      </c>
      <c r="G43" s="22">
        <v>74</v>
      </c>
    </row>
    <row r="44" spans="1:7">
      <c r="B44" s="22" t="s">
        <v>10</v>
      </c>
      <c r="C44" s="22">
        <v>1043</v>
      </c>
      <c r="D44" s="22">
        <v>1063</v>
      </c>
      <c r="E44" s="22">
        <v>1087</v>
      </c>
      <c r="F44" s="22">
        <v>1108</v>
      </c>
      <c r="G44" s="22">
        <v>1130</v>
      </c>
    </row>
    <row r="45" spans="1:7">
      <c r="B45" s="22" t="s">
        <v>1285</v>
      </c>
      <c r="C45" s="22">
        <v>423</v>
      </c>
      <c r="D45" s="22">
        <v>423</v>
      </c>
      <c r="E45" s="22">
        <v>423</v>
      </c>
      <c r="F45" s="22">
        <v>423</v>
      </c>
      <c r="G45" s="22">
        <v>423</v>
      </c>
    </row>
    <row r="46" spans="1:7">
      <c r="B46" s="22" t="s">
        <v>6</v>
      </c>
      <c r="C46" s="22">
        <v>105</v>
      </c>
      <c r="D46" s="22">
        <v>120</v>
      </c>
      <c r="E46" s="22">
        <v>145</v>
      </c>
      <c r="F46" s="22">
        <v>160</v>
      </c>
      <c r="G46" s="22">
        <v>180</v>
      </c>
    </row>
    <row r="47" spans="1:7">
      <c r="B47" s="22" t="s">
        <v>1286</v>
      </c>
      <c r="C47" s="22">
        <v>552</v>
      </c>
      <c r="D47" s="22">
        <v>570</v>
      </c>
      <c r="E47" s="22">
        <v>592</v>
      </c>
      <c r="F47" s="22">
        <v>610</v>
      </c>
      <c r="G47" s="22">
        <v>631</v>
      </c>
    </row>
    <row r="48" spans="1:7">
      <c r="B48" s="22" t="s">
        <v>5</v>
      </c>
      <c r="C48" s="22" t="s">
        <v>33</v>
      </c>
      <c r="D48" s="22" t="s">
        <v>33</v>
      </c>
      <c r="E48" s="22" t="s">
        <v>33</v>
      </c>
      <c r="F48" s="22" t="s">
        <v>33</v>
      </c>
      <c r="G48" s="22" t="s">
        <v>33</v>
      </c>
    </row>
    <row r="49" spans="2:7">
      <c r="B49" s="22" t="s">
        <v>179</v>
      </c>
      <c r="C49" s="22">
        <v>728</v>
      </c>
      <c r="D49" s="22">
        <v>753</v>
      </c>
      <c r="E49" s="22">
        <v>778</v>
      </c>
      <c r="F49" s="22">
        <v>804</v>
      </c>
      <c r="G49" s="22">
        <v>830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1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Gravel AL 2024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Flaanimal 5.0 2024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Journeyer 700c 2023</vt:lpstr>
      <vt:lpstr>Salsa Vaya 2022</vt:lpstr>
      <vt:lpstr>Salsa Warbird 2022</vt:lpstr>
      <vt:lpstr>Santa Cruz Stigmata CC 2023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Jeffrey A Walker</cp:lastModifiedBy>
  <dcterms:created xsi:type="dcterms:W3CDTF">2022-06-09T18:54:43Z</dcterms:created>
  <dcterms:modified xsi:type="dcterms:W3CDTF">2024-06-08T15:19:59Z</dcterms:modified>
</cp:coreProperties>
</file>