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785849\Desktop\"/>
    </mc:Choice>
  </mc:AlternateContent>
  <bookViews>
    <workbookView xWindow="0" yWindow="0" windowWidth="28800" windowHeight="12435" tabRatio="683" activeTab="3"/>
  </bookViews>
  <sheets>
    <sheet name="AA Rep" sheetId="1" r:id="rId1"/>
    <sheet name="AA P" sheetId="3" r:id="rId2"/>
    <sheet name="AA N" sheetId="2" r:id="rId3"/>
    <sheet name="FA Rep" sheetId="4" r:id="rId4"/>
    <sheet name="FA P" sheetId="5" r:id="rId5"/>
    <sheet name="FA N" sheetId="6" r:id="rId6"/>
    <sheet name="Cop_development" sheetId="7" r:id="rId7"/>
    <sheet name="Cop_egg_prod" sheetId="11" r:id="rId8"/>
    <sheet name="Cop_grazing" sheetId="12" r:id="rId9"/>
    <sheet name="Algae CNP" sheetId="13" r:id="rId10"/>
    <sheet name="Cop_CNP" sheetId="15" r:id="rId1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14" i="12" l="1"/>
  <c r="C8" i="12"/>
  <c r="C2" i="12"/>
  <c r="D58" i="11" l="1"/>
  <c r="C58" i="11"/>
  <c r="B58" i="11"/>
  <c r="D57" i="11"/>
  <c r="C57" i="11"/>
  <c r="B57" i="11"/>
  <c r="D56" i="11"/>
  <c r="C56" i="11"/>
  <c r="B56" i="11"/>
  <c r="D55" i="11"/>
  <c r="C55" i="11"/>
  <c r="B55" i="11"/>
  <c r="D54" i="11"/>
  <c r="C54" i="11"/>
  <c r="B54" i="11"/>
  <c r="G53" i="11" s="1"/>
  <c r="D53" i="11"/>
  <c r="C53" i="11"/>
  <c r="B53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G44" i="11" s="1"/>
  <c r="D38" i="11"/>
  <c r="C38" i="11"/>
  <c r="B38" i="11"/>
  <c r="D37" i="11"/>
  <c r="C37" i="11"/>
  <c r="B37" i="11"/>
  <c r="D36" i="11"/>
  <c r="C36" i="11"/>
  <c r="B36" i="11"/>
  <c r="D35" i="11"/>
  <c r="C35" i="11"/>
  <c r="B35" i="11"/>
  <c r="G34" i="11"/>
  <c r="D34" i="11"/>
  <c r="C34" i="11"/>
  <c r="B34" i="11"/>
  <c r="G33" i="11"/>
  <c r="D33" i="11"/>
  <c r="C33" i="11"/>
  <c r="B33" i="11"/>
  <c r="E28" i="11"/>
  <c r="E18" i="11"/>
  <c r="E8" i="11"/>
  <c r="G54" i="11" l="1"/>
  <c r="G43" i="11"/>
  <c r="V86" i="7" l="1"/>
  <c r="S86" i="7"/>
  <c r="AB86" i="7" s="1"/>
  <c r="S85" i="7"/>
  <c r="AB85" i="7" s="1"/>
  <c r="AB84" i="7"/>
  <c r="S84" i="7"/>
  <c r="AB83" i="7"/>
  <c r="S83" i="7"/>
  <c r="W83" i="7" s="1"/>
  <c r="AA83" i="7" s="1"/>
  <c r="AA82" i="7"/>
  <c r="W82" i="7"/>
  <c r="S82" i="7"/>
  <c r="V82" i="7" s="1"/>
  <c r="X82" i="7" s="1"/>
  <c r="W81" i="7"/>
  <c r="S81" i="7"/>
  <c r="AA81" i="7" s="1"/>
  <c r="S80" i="7"/>
  <c r="S79" i="7"/>
  <c r="W79" i="7" s="1"/>
  <c r="AA79" i="7" s="1"/>
  <c r="AA78" i="7"/>
  <c r="W78" i="7"/>
  <c r="S78" i="7"/>
  <c r="V78" i="7" s="1"/>
  <c r="X78" i="7" s="1"/>
  <c r="V77" i="7"/>
  <c r="S77" i="7"/>
  <c r="S76" i="7"/>
  <c r="AB76" i="7" s="1"/>
  <c r="AB75" i="7"/>
  <c r="S75" i="7"/>
  <c r="AB74" i="7"/>
  <c r="V74" i="7"/>
  <c r="X74" i="7" s="1"/>
  <c r="AC74" i="7" s="1"/>
  <c r="S74" i="7"/>
  <c r="W74" i="7" s="1"/>
  <c r="AA74" i="7" s="1"/>
  <c r="AA73" i="7"/>
  <c r="W73" i="7"/>
  <c r="V73" i="7"/>
  <c r="X73" i="7" s="1"/>
  <c r="S73" i="7"/>
  <c r="W72" i="7"/>
  <c r="S72" i="7"/>
  <c r="AA72" i="7" s="1"/>
  <c r="S71" i="7"/>
  <c r="V70" i="7"/>
  <c r="S70" i="7"/>
  <c r="W70" i="7" s="1"/>
  <c r="AA70" i="7" s="1"/>
  <c r="AA69" i="7"/>
  <c r="W69" i="7"/>
  <c r="V69" i="7"/>
  <c r="X69" i="7" s="1"/>
  <c r="S69" i="7"/>
  <c r="V68" i="7"/>
  <c r="S68" i="7"/>
  <c r="W68" i="7" s="1"/>
  <c r="AA68" i="7" s="1"/>
  <c r="S67" i="7"/>
  <c r="AB67" i="7" s="1"/>
  <c r="AB66" i="7"/>
  <c r="W66" i="7"/>
  <c r="AA66" i="7" s="1"/>
  <c r="V66" i="7"/>
  <c r="X66" i="7" s="1"/>
  <c r="S66" i="7"/>
  <c r="V65" i="7"/>
  <c r="X65" i="7" s="1"/>
  <c r="S65" i="7"/>
  <c r="W65" i="7" s="1"/>
  <c r="AA65" i="7" s="1"/>
  <c r="AB64" i="7"/>
  <c r="S64" i="7"/>
  <c r="W64" i="7" s="1"/>
  <c r="V63" i="7"/>
  <c r="S63" i="7"/>
  <c r="V62" i="7"/>
  <c r="X62" i="7" s="1"/>
  <c r="AC62" i="7" s="1"/>
  <c r="S62" i="7"/>
  <c r="W62" i="7" s="1"/>
  <c r="AA62" i="7" s="1"/>
  <c r="W61" i="7"/>
  <c r="AA61" i="7" s="1"/>
  <c r="V61" i="7"/>
  <c r="X61" i="7" s="1"/>
  <c r="S61" i="7"/>
  <c r="S60" i="7"/>
  <c r="W60" i="7" s="1"/>
  <c r="W59" i="7"/>
  <c r="S59" i="7"/>
  <c r="AA59" i="7" s="1"/>
  <c r="V58" i="7"/>
  <c r="S58" i="7"/>
  <c r="AB58" i="7" s="1"/>
  <c r="W57" i="7"/>
  <c r="AA57" i="7" s="1"/>
  <c r="V57" i="7"/>
  <c r="X57" i="7" s="1"/>
  <c r="S57" i="7"/>
  <c r="S56" i="7"/>
  <c r="W56" i="7" s="1"/>
  <c r="V55" i="7"/>
  <c r="S55" i="7"/>
  <c r="V54" i="7"/>
  <c r="X54" i="7" s="1"/>
  <c r="AC54" i="7" s="1"/>
  <c r="S54" i="7"/>
  <c r="W54" i="7" s="1"/>
  <c r="AA54" i="7" s="1"/>
  <c r="W53" i="7"/>
  <c r="AA53" i="7" s="1"/>
  <c r="V53" i="7"/>
  <c r="X53" i="7" s="1"/>
  <c r="S53" i="7"/>
  <c r="S52" i="7"/>
  <c r="W52" i="7" s="1"/>
  <c r="V51" i="7"/>
  <c r="S51" i="7"/>
  <c r="S50" i="7"/>
  <c r="AB49" i="7"/>
  <c r="W49" i="7"/>
  <c r="AA49" i="7" s="1"/>
  <c r="V49" i="7"/>
  <c r="X49" i="7" s="1"/>
  <c r="S49" i="7"/>
  <c r="S48" i="7"/>
  <c r="W48" i="7" s="1"/>
  <c r="V47" i="7"/>
  <c r="S47" i="7"/>
  <c r="V46" i="7"/>
  <c r="X46" i="7" s="1"/>
  <c r="AC46" i="7" s="1"/>
  <c r="S46" i="7"/>
  <c r="W46" i="7" s="1"/>
  <c r="AA46" i="7" s="1"/>
  <c r="W45" i="7"/>
  <c r="AA45" i="7" s="1"/>
  <c r="V45" i="7"/>
  <c r="X45" i="7" s="1"/>
  <c r="S45" i="7"/>
  <c r="S44" i="7"/>
  <c r="W44" i="7" s="1"/>
  <c r="V43" i="7"/>
  <c r="S43" i="7"/>
  <c r="V42" i="7"/>
  <c r="X42" i="7" s="1"/>
  <c r="S42" i="7"/>
  <c r="W42" i="7" s="1"/>
  <c r="AA42" i="7" s="1"/>
  <c r="S41" i="7"/>
  <c r="W41" i="7" s="1"/>
  <c r="AA41" i="7" s="1"/>
  <c r="AB40" i="7"/>
  <c r="S40" i="7"/>
  <c r="W40" i="7" s="1"/>
  <c r="AA39" i="7"/>
  <c r="W39" i="7"/>
  <c r="S39" i="7"/>
  <c r="V39" i="7" s="1"/>
  <c r="X39" i="7" s="1"/>
  <c r="AB38" i="7"/>
  <c r="V38" i="7"/>
  <c r="S38" i="7"/>
  <c r="V37" i="7"/>
  <c r="S37" i="7"/>
  <c r="W37" i="7" s="1"/>
  <c r="AA37" i="7" s="1"/>
  <c r="W36" i="7"/>
  <c r="V36" i="7"/>
  <c r="X36" i="7" s="1"/>
  <c r="S36" i="7"/>
  <c r="AA36" i="7" s="1"/>
  <c r="S35" i="7"/>
  <c r="W35" i="7" s="1"/>
  <c r="V34" i="7"/>
  <c r="S34" i="7"/>
  <c r="V33" i="7"/>
  <c r="S33" i="7"/>
  <c r="W33" i="7" s="1"/>
  <c r="AA33" i="7" s="1"/>
  <c r="W32" i="7"/>
  <c r="V32" i="7"/>
  <c r="X32" i="7" s="1"/>
  <c r="AC32" i="7" s="1"/>
  <c r="S32" i="7"/>
  <c r="AA32" i="7" s="1"/>
  <c r="AA31" i="7"/>
  <c r="W31" i="7"/>
  <c r="V31" i="7"/>
  <c r="X31" i="7" s="1"/>
  <c r="S31" i="7"/>
  <c r="AB30" i="7"/>
  <c r="V30" i="7"/>
  <c r="S30" i="7"/>
  <c r="W29" i="7"/>
  <c r="S29" i="7"/>
  <c r="AB29" i="7" s="1"/>
  <c r="V28" i="7"/>
  <c r="S28" i="7"/>
  <c r="AB28" i="7" s="1"/>
  <c r="W27" i="7"/>
  <c r="AA27" i="7" s="1"/>
  <c r="V27" i="7"/>
  <c r="X27" i="7" s="1"/>
  <c r="S27" i="7"/>
  <c r="S26" i="7"/>
  <c r="W26" i="7" s="1"/>
  <c r="V25" i="7"/>
  <c r="S25" i="7"/>
  <c r="V24" i="7"/>
  <c r="S24" i="7"/>
  <c r="W24" i="7" s="1"/>
  <c r="AA24" i="7" s="1"/>
  <c r="W23" i="7"/>
  <c r="AA23" i="7" s="1"/>
  <c r="V23" i="7"/>
  <c r="X23" i="7" s="1"/>
  <c r="AC23" i="7" s="1"/>
  <c r="S23" i="7"/>
  <c r="AA22" i="7"/>
  <c r="W22" i="7"/>
  <c r="V22" i="7"/>
  <c r="X22" i="7" s="1"/>
  <c r="S22" i="7"/>
  <c r="AB21" i="7"/>
  <c r="V21" i="7"/>
  <c r="S21" i="7"/>
  <c r="W20" i="7"/>
  <c r="S20" i="7"/>
  <c r="AB20" i="7" s="1"/>
  <c r="V19" i="7"/>
  <c r="S19" i="7"/>
  <c r="AB19" i="7" s="1"/>
  <c r="AA18" i="7"/>
  <c r="W18" i="7"/>
  <c r="V18" i="7"/>
  <c r="X18" i="7" s="1"/>
  <c r="S18" i="7"/>
  <c r="W17" i="7"/>
  <c r="S17" i="7"/>
  <c r="V17" i="7" s="1"/>
  <c r="X17" i="7" s="1"/>
  <c r="V16" i="7"/>
  <c r="S16" i="7"/>
  <c r="V15" i="7"/>
  <c r="S15" i="7"/>
  <c r="AA14" i="7"/>
  <c r="W14" i="7"/>
  <c r="V14" i="7"/>
  <c r="X14" i="7" s="1"/>
  <c r="AC14" i="7" s="1"/>
  <c r="S14" i="7"/>
  <c r="AA13" i="7"/>
  <c r="W13" i="7"/>
  <c r="V13" i="7"/>
  <c r="X13" i="7" s="1"/>
  <c r="S13" i="7"/>
  <c r="AB12" i="7"/>
  <c r="V12" i="7"/>
  <c r="S12" i="7"/>
  <c r="W11" i="7"/>
  <c r="S11" i="7"/>
  <c r="AB10" i="7" s="1"/>
  <c r="V10" i="7"/>
  <c r="S10" i="7"/>
  <c r="AB9" i="7"/>
  <c r="S9" i="7"/>
  <c r="S8" i="7"/>
  <c r="W8" i="7" s="1"/>
  <c r="AA8" i="7" s="1"/>
  <c r="AA7" i="7"/>
  <c r="W7" i="7"/>
  <c r="V7" i="7"/>
  <c r="X7" i="7" s="1"/>
  <c r="S7" i="7"/>
  <c r="W6" i="7"/>
  <c r="S6" i="7"/>
  <c r="AA6" i="7" s="1"/>
  <c r="S5" i="7"/>
  <c r="W5" i="7" s="1"/>
  <c r="S4" i="7"/>
  <c r="W4" i="7" s="1"/>
  <c r="AA4" i="7" s="1"/>
  <c r="V3" i="7"/>
  <c r="S3" i="7"/>
  <c r="AC18" i="7" l="1"/>
  <c r="X33" i="7"/>
  <c r="AC33" i="7" s="1"/>
  <c r="X37" i="7"/>
  <c r="AC37" i="7" s="1"/>
  <c r="X68" i="7"/>
  <c r="AA38" i="7"/>
  <c r="X24" i="7"/>
  <c r="AC24" i="7" s="1"/>
  <c r="X28" i="7"/>
  <c r="AC28" i="7" s="1"/>
  <c r="AC69" i="7"/>
  <c r="AA80" i="7"/>
  <c r="AC17" i="7"/>
  <c r="X58" i="7"/>
  <c r="AC58" i="7" s="1"/>
  <c r="AC66" i="7"/>
  <c r="AA43" i="7"/>
  <c r="AA51" i="7"/>
  <c r="X70" i="7"/>
  <c r="AC70" i="7" s="1"/>
  <c r="W3" i="7"/>
  <c r="X3" i="7" s="1"/>
  <c r="V6" i="7"/>
  <c r="X6" i="7" s="1"/>
  <c r="AC6" i="7" s="1"/>
  <c r="V11" i="7"/>
  <c r="X11" i="7" s="1"/>
  <c r="W12" i="7"/>
  <c r="X12" i="7" s="1"/>
  <c r="AC12" i="7" s="1"/>
  <c r="W16" i="7"/>
  <c r="X16" i="7" s="1"/>
  <c r="AA17" i="7"/>
  <c r="V20" i="7"/>
  <c r="X20" i="7" s="1"/>
  <c r="W21" i="7"/>
  <c r="X21" i="7" s="1"/>
  <c r="W25" i="7"/>
  <c r="X25" i="7" s="1"/>
  <c r="AC25" i="7" s="1"/>
  <c r="AA26" i="7"/>
  <c r="V29" i="7"/>
  <c r="X29" i="7" s="1"/>
  <c r="W30" i="7"/>
  <c r="X30" i="7" s="1"/>
  <c r="AC30" i="7" s="1"/>
  <c r="W34" i="7"/>
  <c r="X34" i="7" s="1"/>
  <c r="AC34" i="7" s="1"/>
  <c r="AA35" i="7"/>
  <c r="W38" i="7"/>
  <c r="X38" i="7" s="1"/>
  <c r="AC38" i="7" s="1"/>
  <c r="AA40" i="7"/>
  <c r="W43" i="7"/>
  <c r="X43" i="7" s="1"/>
  <c r="AC43" i="7" s="1"/>
  <c r="AA44" i="7"/>
  <c r="W47" i="7"/>
  <c r="X47" i="7" s="1"/>
  <c r="AC47" i="7" s="1"/>
  <c r="AA48" i="7"/>
  <c r="W51" i="7"/>
  <c r="X51" i="7" s="1"/>
  <c r="AA52" i="7"/>
  <c r="W55" i="7"/>
  <c r="X55" i="7" s="1"/>
  <c r="AC55" i="7" s="1"/>
  <c r="AA56" i="7"/>
  <c r="V59" i="7"/>
  <c r="X59" i="7" s="1"/>
  <c r="AA60" i="7"/>
  <c r="W63" i="7"/>
  <c r="X63" i="7" s="1"/>
  <c r="AC63" i="7" s="1"/>
  <c r="AA64" i="7"/>
  <c r="AB65" i="7"/>
  <c r="V72" i="7"/>
  <c r="X72" i="7" s="1"/>
  <c r="V81" i="7"/>
  <c r="X81" i="7" s="1"/>
  <c r="V5" i="7"/>
  <c r="X5" i="7" s="1"/>
  <c r="V9" i="7"/>
  <c r="X9" i="7" s="1"/>
  <c r="W10" i="7"/>
  <c r="AA10" i="7" s="1"/>
  <c r="W15" i="7"/>
  <c r="X15" i="7" s="1"/>
  <c r="AC15" i="7" s="1"/>
  <c r="W19" i="7"/>
  <c r="AA19" i="7" s="1"/>
  <c r="W28" i="7"/>
  <c r="AA28" i="7" s="1"/>
  <c r="AB39" i="7"/>
  <c r="V50" i="7"/>
  <c r="W58" i="7"/>
  <c r="AA58" i="7" s="1"/>
  <c r="V67" i="7"/>
  <c r="X67" i="7" s="1"/>
  <c r="AC67" i="7" s="1"/>
  <c r="V71" i="7"/>
  <c r="X71" i="7" s="1"/>
  <c r="AC71" i="7" s="1"/>
  <c r="V76" i="7"/>
  <c r="X76" i="7" s="1"/>
  <c r="W77" i="7"/>
  <c r="X77" i="7" s="1"/>
  <c r="AC78" i="7" s="1"/>
  <c r="V80" i="7"/>
  <c r="V85" i="7"/>
  <c r="X85" i="7" s="1"/>
  <c r="W86" i="7"/>
  <c r="AA86" i="7" s="1"/>
  <c r="W9" i="7"/>
  <c r="AA9" i="7" s="1"/>
  <c r="AA11" i="7"/>
  <c r="AA20" i="7"/>
  <c r="AA29" i="7"/>
  <c r="W50" i="7"/>
  <c r="AA50" i="7" s="1"/>
  <c r="W67" i="7"/>
  <c r="W71" i="7"/>
  <c r="AA71" i="7" s="1"/>
  <c r="V75" i="7"/>
  <c r="X75" i="7" s="1"/>
  <c r="AC75" i="7" s="1"/>
  <c r="W76" i="7"/>
  <c r="W80" i="7"/>
  <c r="V84" i="7"/>
  <c r="W85" i="7"/>
  <c r="V4" i="7"/>
  <c r="X4" i="7" s="1"/>
  <c r="AC4" i="7" s="1"/>
  <c r="V8" i="7"/>
  <c r="X8" i="7" s="1"/>
  <c r="AC8" i="7" s="1"/>
  <c r="AB11" i="7"/>
  <c r="V41" i="7"/>
  <c r="X41" i="7" s="1"/>
  <c r="AC42" i="7" s="1"/>
  <c r="W75" i="7"/>
  <c r="AA75" i="7" s="1"/>
  <c r="V79" i="7"/>
  <c r="X79" i="7" s="1"/>
  <c r="AC79" i="7" s="1"/>
  <c r="V83" i="7"/>
  <c r="X83" i="7" s="1"/>
  <c r="AC83" i="7" s="1"/>
  <c r="W84" i="7"/>
  <c r="AA84" i="7" s="1"/>
  <c r="AA5" i="7"/>
  <c r="V26" i="7"/>
  <c r="X26" i="7" s="1"/>
  <c r="AC26" i="7" s="1"/>
  <c r="V35" i="7"/>
  <c r="X35" i="7" s="1"/>
  <c r="AC35" i="7" s="1"/>
  <c r="V40" i="7"/>
  <c r="X40" i="7" s="1"/>
  <c r="AC40" i="7" s="1"/>
  <c r="V44" i="7"/>
  <c r="X44" i="7" s="1"/>
  <c r="AC44" i="7" s="1"/>
  <c r="V48" i="7"/>
  <c r="X48" i="7" s="1"/>
  <c r="AC48" i="7" s="1"/>
  <c r="V52" i="7"/>
  <c r="X52" i="7" s="1"/>
  <c r="AC52" i="7" s="1"/>
  <c r="V56" i="7"/>
  <c r="X56" i="7" s="1"/>
  <c r="AC56" i="7" s="1"/>
  <c r="V60" i="7"/>
  <c r="X60" i="7" s="1"/>
  <c r="AC60" i="7" s="1"/>
  <c r="V64" i="7"/>
  <c r="X64" i="7" s="1"/>
  <c r="AC64" i="7" s="1"/>
  <c r="AA67" i="7"/>
  <c r="AA76" i="7"/>
  <c r="AA85" i="7"/>
  <c r="AC76" i="7" l="1"/>
  <c r="AC29" i="7"/>
  <c r="AC36" i="7"/>
  <c r="AC39" i="7"/>
  <c r="AA34" i="7"/>
  <c r="AC49" i="7"/>
  <c r="AA30" i="7"/>
  <c r="X19" i="7"/>
  <c r="AC19" i="7" s="1"/>
  <c r="AA15" i="7"/>
  <c r="AC45" i="7"/>
  <c r="AC9" i="7"/>
  <c r="AA77" i="7"/>
  <c r="AC7" i="7"/>
  <c r="AA25" i="7"/>
  <c r="AC27" i="7"/>
  <c r="AC53" i="7"/>
  <c r="X84" i="7"/>
  <c r="AC84" i="7" s="1"/>
  <c r="AC5" i="7"/>
  <c r="AC21" i="7"/>
  <c r="X86" i="7"/>
  <c r="AC86" i="7" s="1"/>
  <c r="AA63" i="7"/>
  <c r="AA21" i="7"/>
  <c r="AA16" i="7"/>
  <c r="AA3" i="7"/>
  <c r="X50" i="7"/>
  <c r="AA55" i="7"/>
  <c r="AA12" i="7"/>
  <c r="X10" i="7"/>
  <c r="AC10" i="7" s="1"/>
  <c r="AC85" i="7"/>
  <c r="AC72" i="7"/>
  <c r="AC73" i="7"/>
  <c r="AC61" i="7"/>
  <c r="X80" i="7"/>
  <c r="AC80" i="7" s="1"/>
  <c r="AC51" i="7"/>
  <c r="AC16" i="7"/>
  <c r="AC82" i="7"/>
  <c r="AA47" i="7"/>
  <c r="AC65" i="7"/>
  <c r="AC57" i="7"/>
  <c r="AC20" i="7" l="1"/>
  <c r="AC81" i="7"/>
  <c r="AC11" i="7"/>
  <c r="E83" i="1" l="1"/>
  <c r="T79" i="2" l="1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T77" i="2"/>
  <c r="T81" i="2" s="1"/>
  <c r="S77" i="2"/>
  <c r="S81" i="2" s="1"/>
  <c r="R77" i="2"/>
  <c r="R81" i="2" s="1"/>
  <c r="Q77" i="2"/>
  <c r="Q81" i="2" s="1"/>
  <c r="P77" i="2"/>
  <c r="P81" i="2" s="1"/>
  <c r="O77" i="2"/>
  <c r="N77" i="2"/>
  <c r="N80" i="2" s="1"/>
  <c r="M77" i="2"/>
  <c r="M80" i="2" s="1"/>
  <c r="L77" i="2"/>
  <c r="L81" i="2" s="1"/>
  <c r="K77" i="2"/>
  <c r="K81" i="2" s="1"/>
  <c r="J77" i="2"/>
  <c r="J81" i="2" s="1"/>
  <c r="I77" i="2"/>
  <c r="I81" i="2" s="1"/>
  <c r="H77" i="2"/>
  <c r="H81" i="2" s="1"/>
  <c r="G77" i="2"/>
  <c r="G81" i="2" s="1"/>
  <c r="F77" i="2"/>
  <c r="F81" i="2" s="1"/>
  <c r="E77" i="2"/>
  <c r="E81" i="2" s="1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T77" i="3"/>
  <c r="T81" i="3" s="1"/>
  <c r="S77" i="3"/>
  <c r="S81" i="3" s="1"/>
  <c r="R77" i="3"/>
  <c r="R81" i="3" s="1"/>
  <c r="Q77" i="3"/>
  <c r="Q80" i="3" s="1"/>
  <c r="P77" i="3"/>
  <c r="P81" i="3" s="1"/>
  <c r="O77" i="3"/>
  <c r="O81" i="3" s="1"/>
  <c r="N77" i="3"/>
  <c r="N80" i="3" s="1"/>
  <c r="M77" i="3"/>
  <c r="M81" i="3" s="1"/>
  <c r="L77" i="3"/>
  <c r="L81" i="3" s="1"/>
  <c r="K77" i="3"/>
  <c r="K81" i="3" s="1"/>
  <c r="J77" i="3"/>
  <c r="J81" i="3" s="1"/>
  <c r="I77" i="3"/>
  <c r="I81" i="3" s="1"/>
  <c r="H77" i="3"/>
  <c r="H81" i="3" s="1"/>
  <c r="G77" i="3"/>
  <c r="G81" i="3" s="1"/>
  <c r="F77" i="3"/>
  <c r="F81" i="3" s="1"/>
  <c r="E77" i="3"/>
  <c r="E81" i="3" s="1"/>
  <c r="F82" i="1"/>
  <c r="G82" i="1"/>
  <c r="H82" i="1"/>
  <c r="I82" i="1"/>
  <c r="J82" i="1"/>
  <c r="K82" i="1"/>
  <c r="L82" i="1"/>
  <c r="M82" i="1"/>
  <c r="M86" i="1" s="1"/>
  <c r="N82" i="1"/>
  <c r="O82" i="1"/>
  <c r="P82" i="1"/>
  <c r="Q82" i="1"/>
  <c r="R82" i="1"/>
  <c r="S82" i="1"/>
  <c r="T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E84" i="1"/>
  <c r="E82" i="1"/>
  <c r="E86" i="1" s="1"/>
  <c r="O81" i="2" l="1"/>
  <c r="N85" i="1"/>
  <c r="F85" i="1"/>
  <c r="T86" i="1"/>
  <c r="L86" i="1"/>
  <c r="S85" i="1"/>
  <c r="K85" i="1"/>
  <c r="R85" i="1"/>
  <c r="J85" i="1"/>
  <c r="Q86" i="1"/>
  <c r="I86" i="1"/>
  <c r="Q85" i="1"/>
  <c r="I85" i="1"/>
  <c r="P85" i="1"/>
  <c r="H85" i="1"/>
  <c r="O85" i="1"/>
  <c r="G85" i="1"/>
  <c r="N86" i="1"/>
  <c r="F86" i="1"/>
  <c r="M85" i="1"/>
  <c r="T85" i="1"/>
  <c r="L85" i="1"/>
  <c r="S86" i="1"/>
  <c r="K86" i="1"/>
  <c r="P86" i="1"/>
  <c r="R86" i="1"/>
  <c r="J86" i="1"/>
  <c r="E85" i="1"/>
  <c r="H86" i="1"/>
  <c r="O86" i="1"/>
  <c r="G86" i="1"/>
  <c r="E80" i="2"/>
  <c r="F80" i="2"/>
  <c r="N81" i="2"/>
  <c r="G80" i="2"/>
  <c r="O80" i="2"/>
  <c r="M81" i="2"/>
  <c r="H80" i="2"/>
  <c r="P80" i="2"/>
  <c r="I80" i="2"/>
  <c r="Q80" i="2"/>
  <c r="J80" i="2"/>
  <c r="R80" i="2"/>
  <c r="K80" i="2"/>
  <c r="S80" i="2"/>
  <c r="L80" i="2"/>
  <c r="T80" i="2"/>
  <c r="I80" i="3"/>
  <c r="E80" i="3"/>
  <c r="M80" i="3"/>
  <c r="F80" i="3"/>
  <c r="N81" i="3"/>
  <c r="G80" i="3"/>
  <c r="O80" i="3"/>
  <c r="H80" i="3"/>
  <c r="P80" i="3"/>
  <c r="Q81" i="3"/>
  <c r="J80" i="3"/>
  <c r="R80" i="3"/>
  <c r="K80" i="3"/>
  <c r="S80" i="3"/>
  <c r="L80" i="3"/>
  <c r="T80" i="3"/>
  <c r="T15" i="2" l="1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0" i="1"/>
  <c r="S26" i="4" l="1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E10" i="4"/>
  <c r="AK73" i="6" l="1"/>
  <c r="Q9" i="2" l="1"/>
  <c r="E58" i="4" l="1"/>
  <c r="E59" i="4"/>
  <c r="U31" i="1" l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E59" i="6"/>
  <c r="Y12" i="5"/>
  <c r="E58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T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E67" i="6" s="1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A24" i="6"/>
  <c r="Y24" i="6"/>
  <c r="X24" i="6"/>
  <c r="W24" i="6"/>
  <c r="V24" i="6"/>
  <c r="U24" i="6"/>
  <c r="AA23" i="6"/>
  <c r="Y23" i="6"/>
  <c r="X23" i="6"/>
  <c r="W23" i="6"/>
  <c r="V23" i="6"/>
  <c r="U23" i="6"/>
  <c r="AA22" i="6"/>
  <c r="Y22" i="6"/>
  <c r="X22" i="6"/>
  <c r="W22" i="6"/>
  <c r="V22" i="6"/>
  <c r="U22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A19" i="6"/>
  <c r="Y19" i="6"/>
  <c r="X19" i="6"/>
  <c r="W19" i="6"/>
  <c r="V19" i="6"/>
  <c r="U19" i="6"/>
  <c r="AA18" i="6"/>
  <c r="Y18" i="6"/>
  <c r="X18" i="6"/>
  <c r="W18" i="6"/>
  <c r="V18" i="6"/>
  <c r="U18" i="6"/>
  <c r="AA17" i="6"/>
  <c r="Y17" i="6"/>
  <c r="X17" i="6"/>
  <c r="W17" i="6"/>
  <c r="V17" i="6"/>
  <c r="U17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A13" i="6"/>
  <c r="Y13" i="6"/>
  <c r="X13" i="6"/>
  <c r="W13" i="6"/>
  <c r="V13" i="6"/>
  <c r="U13" i="6"/>
  <c r="AA12" i="6"/>
  <c r="Y12" i="6"/>
  <c r="X12" i="6"/>
  <c r="W12" i="6"/>
  <c r="V12" i="6"/>
  <c r="U12" i="6"/>
  <c r="AA11" i="6"/>
  <c r="Y11" i="6"/>
  <c r="X11" i="6"/>
  <c r="W11" i="6"/>
  <c r="V11" i="6"/>
  <c r="U11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A8" i="6"/>
  <c r="Y8" i="6"/>
  <c r="X8" i="6"/>
  <c r="W8" i="6"/>
  <c r="V8" i="6"/>
  <c r="U8" i="6"/>
  <c r="AA7" i="6"/>
  <c r="Y7" i="6"/>
  <c r="X7" i="6"/>
  <c r="W7" i="6"/>
  <c r="V7" i="6"/>
  <c r="U7" i="6"/>
  <c r="AA6" i="6"/>
  <c r="Y6" i="6"/>
  <c r="X6" i="6"/>
  <c r="W6" i="6"/>
  <c r="V6" i="6"/>
  <c r="U6" i="6"/>
  <c r="T60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T47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A24" i="5"/>
  <c r="Y24" i="5"/>
  <c r="X24" i="5"/>
  <c r="W24" i="5"/>
  <c r="V24" i="5"/>
  <c r="U24" i="5"/>
  <c r="AA23" i="5"/>
  <c r="Y23" i="5"/>
  <c r="X23" i="5"/>
  <c r="W23" i="5"/>
  <c r="V23" i="5"/>
  <c r="U23" i="5"/>
  <c r="AA22" i="5"/>
  <c r="Y22" i="5"/>
  <c r="X22" i="5"/>
  <c r="W22" i="5"/>
  <c r="V22" i="5"/>
  <c r="U22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A19" i="5"/>
  <c r="Y19" i="5"/>
  <c r="X19" i="5"/>
  <c r="W19" i="5"/>
  <c r="V19" i="5"/>
  <c r="U19" i="5"/>
  <c r="AA18" i="5"/>
  <c r="Y18" i="5"/>
  <c r="X18" i="5"/>
  <c r="W18" i="5"/>
  <c r="V18" i="5"/>
  <c r="U18" i="5"/>
  <c r="AA17" i="5"/>
  <c r="Y17" i="5"/>
  <c r="X17" i="5"/>
  <c r="W17" i="5"/>
  <c r="V17" i="5"/>
  <c r="U17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A13" i="5"/>
  <c r="Y13" i="5"/>
  <c r="X13" i="5"/>
  <c r="W13" i="5"/>
  <c r="V13" i="5"/>
  <c r="U13" i="5"/>
  <c r="AA12" i="5"/>
  <c r="X12" i="5"/>
  <c r="W12" i="5"/>
  <c r="V12" i="5"/>
  <c r="U12" i="5"/>
  <c r="AA11" i="5"/>
  <c r="Y11" i="5"/>
  <c r="Y14" i="5" s="1"/>
  <c r="X11" i="5"/>
  <c r="W11" i="5"/>
  <c r="V11" i="5"/>
  <c r="U11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A8" i="5"/>
  <c r="Y8" i="5"/>
  <c r="X8" i="5"/>
  <c r="W8" i="5"/>
  <c r="V8" i="5"/>
  <c r="U8" i="5"/>
  <c r="AA7" i="5"/>
  <c r="Y7" i="5"/>
  <c r="X7" i="5"/>
  <c r="W7" i="5"/>
  <c r="V7" i="5"/>
  <c r="U7" i="5"/>
  <c r="AA6" i="5"/>
  <c r="Y6" i="5"/>
  <c r="X6" i="5"/>
  <c r="W6" i="5"/>
  <c r="V6" i="5"/>
  <c r="U6" i="5"/>
  <c r="AA24" i="4"/>
  <c r="Y24" i="4"/>
  <c r="X24" i="4"/>
  <c r="W24" i="4"/>
  <c r="V24" i="4"/>
  <c r="U24" i="4"/>
  <c r="AA23" i="4"/>
  <c r="Y23" i="4"/>
  <c r="X23" i="4"/>
  <c r="W23" i="4"/>
  <c r="V23" i="4"/>
  <c r="U23" i="4"/>
  <c r="AA22" i="4"/>
  <c r="Y22" i="4"/>
  <c r="X22" i="4"/>
  <c r="W22" i="4"/>
  <c r="V22" i="4"/>
  <c r="U22" i="4"/>
  <c r="U25" i="4" s="1"/>
  <c r="AA19" i="4"/>
  <c r="Y19" i="4"/>
  <c r="X19" i="4"/>
  <c r="W19" i="4"/>
  <c r="V19" i="4"/>
  <c r="U19" i="4"/>
  <c r="AA18" i="4"/>
  <c r="Y18" i="4"/>
  <c r="X18" i="4"/>
  <c r="W18" i="4"/>
  <c r="V18" i="4"/>
  <c r="U18" i="4"/>
  <c r="AA17" i="4"/>
  <c r="Y17" i="4"/>
  <c r="X17" i="4"/>
  <c r="W17" i="4"/>
  <c r="W20" i="4" s="1"/>
  <c r="V17" i="4"/>
  <c r="U17" i="4"/>
  <c r="AA13" i="4"/>
  <c r="Y13" i="4"/>
  <c r="X13" i="4"/>
  <c r="W13" i="4"/>
  <c r="V13" i="4"/>
  <c r="U13" i="4"/>
  <c r="AA12" i="4"/>
  <c r="Y12" i="4"/>
  <c r="X12" i="4"/>
  <c r="W12" i="4"/>
  <c r="V12" i="4"/>
  <c r="U12" i="4"/>
  <c r="AA11" i="4"/>
  <c r="Y11" i="4"/>
  <c r="X11" i="4"/>
  <c r="W11" i="4"/>
  <c r="V11" i="4"/>
  <c r="U11" i="4"/>
  <c r="AA6" i="4"/>
  <c r="U6" i="4"/>
  <c r="X6" i="4"/>
  <c r="W7" i="4"/>
  <c r="W8" i="4"/>
  <c r="W6" i="4"/>
  <c r="V6" i="4"/>
  <c r="AA8" i="4"/>
  <c r="Y8" i="4"/>
  <c r="X8" i="4"/>
  <c r="V8" i="4"/>
  <c r="U8" i="4"/>
  <c r="AA7" i="4"/>
  <c r="Y7" i="4"/>
  <c r="X7" i="4"/>
  <c r="V7" i="4"/>
  <c r="U7" i="4"/>
  <c r="Y6" i="4"/>
  <c r="AA9" i="5" l="1"/>
  <c r="AA9" i="6"/>
  <c r="Z8" i="6"/>
  <c r="Y20" i="6"/>
  <c r="W25" i="6"/>
  <c r="V9" i="6"/>
  <c r="AC24" i="6"/>
  <c r="Z24" i="6"/>
  <c r="AC24" i="5"/>
  <c r="V14" i="5"/>
  <c r="W14" i="5"/>
  <c r="Z6" i="4"/>
  <c r="V14" i="4"/>
  <c r="AC24" i="4"/>
  <c r="Z8" i="4"/>
  <c r="Y14" i="4"/>
  <c r="Y20" i="4"/>
  <c r="Y25" i="4"/>
  <c r="Z7" i="4"/>
  <c r="Z9" i="4" s="1"/>
  <c r="AA14" i="4"/>
  <c r="U20" i="4"/>
  <c r="U27" i="4" s="1"/>
  <c r="AA14" i="5"/>
  <c r="Z24" i="5"/>
  <c r="W20" i="6"/>
  <c r="X9" i="4"/>
  <c r="Y20" i="5"/>
  <c r="T85" i="6"/>
  <c r="AA9" i="4"/>
  <c r="Z8" i="5"/>
  <c r="Z22" i="5"/>
  <c r="U14" i="4"/>
  <c r="AA20" i="4"/>
  <c r="X25" i="4"/>
  <c r="AA25" i="4"/>
  <c r="V9" i="5"/>
  <c r="V9" i="4"/>
  <c r="W14" i="6"/>
  <c r="U20" i="6"/>
  <c r="W9" i="4"/>
  <c r="U20" i="5"/>
  <c r="T84" i="6"/>
  <c r="T60" i="6"/>
  <c r="U9" i="4"/>
  <c r="W14" i="4"/>
  <c r="Z13" i="4"/>
  <c r="W25" i="4"/>
  <c r="W27" i="4" s="1"/>
  <c r="Z19" i="4"/>
  <c r="Z13" i="6"/>
  <c r="Y9" i="4"/>
  <c r="Z12" i="4"/>
  <c r="V20" i="4"/>
  <c r="Z23" i="4"/>
  <c r="U14" i="5"/>
  <c r="W20" i="5"/>
  <c r="S60" i="5"/>
  <c r="V14" i="6"/>
  <c r="AA14" i="6"/>
  <c r="Z11" i="4"/>
  <c r="Z24" i="4"/>
  <c r="P60" i="6"/>
  <c r="E47" i="6"/>
  <c r="E76" i="6" s="1"/>
  <c r="U14" i="6"/>
  <c r="Y14" i="6"/>
  <c r="W9" i="6"/>
  <c r="F47" i="6"/>
  <c r="J47" i="6"/>
  <c r="N47" i="6"/>
  <c r="R47" i="6"/>
  <c r="AA25" i="6"/>
  <c r="Z23" i="6"/>
  <c r="V25" i="6"/>
  <c r="I47" i="6"/>
  <c r="M47" i="6"/>
  <c r="Q47" i="6"/>
  <c r="AA20" i="6"/>
  <c r="Z18" i="6"/>
  <c r="V20" i="6"/>
  <c r="V27" i="6" s="1"/>
  <c r="L60" i="6"/>
  <c r="Z19" i="6"/>
  <c r="V25" i="4"/>
  <c r="Z18" i="4"/>
  <c r="Z17" i="4"/>
  <c r="F47" i="5"/>
  <c r="I60" i="5"/>
  <c r="J47" i="5"/>
  <c r="Y25" i="5"/>
  <c r="P47" i="5"/>
  <c r="G60" i="5"/>
  <c r="S47" i="5"/>
  <c r="AA20" i="5"/>
  <c r="Z18" i="5"/>
  <c r="V20" i="5"/>
  <c r="H47" i="5"/>
  <c r="Z19" i="5"/>
  <c r="G47" i="5"/>
  <c r="L47" i="5"/>
  <c r="E47" i="5"/>
  <c r="I47" i="5"/>
  <c r="M47" i="5"/>
  <c r="Q47" i="5"/>
  <c r="N47" i="5"/>
  <c r="R47" i="5"/>
  <c r="K47" i="5"/>
  <c r="O47" i="5"/>
  <c r="Z13" i="5"/>
  <c r="W9" i="5"/>
  <c r="Z11" i="6"/>
  <c r="X14" i="6"/>
  <c r="G47" i="6"/>
  <c r="O47" i="6"/>
  <c r="S47" i="6"/>
  <c r="S76" i="6" s="1"/>
  <c r="L47" i="6"/>
  <c r="E60" i="6"/>
  <c r="I60" i="6"/>
  <c r="Q60" i="6"/>
  <c r="U9" i="6"/>
  <c r="Y9" i="6"/>
  <c r="Z12" i="6"/>
  <c r="Z22" i="6"/>
  <c r="X25" i="6"/>
  <c r="F60" i="6"/>
  <c r="N60" i="6"/>
  <c r="R60" i="6"/>
  <c r="K60" i="6"/>
  <c r="S60" i="6"/>
  <c r="J60" i="6"/>
  <c r="Z6" i="6"/>
  <c r="X9" i="6"/>
  <c r="K47" i="6"/>
  <c r="H47" i="6"/>
  <c r="P47" i="6"/>
  <c r="M60" i="6"/>
  <c r="Z7" i="6"/>
  <c r="Z17" i="6"/>
  <c r="X20" i="6"/>
  <c r="U25" i="6"/>
  <c r="Y25" i="6"/>
  <c r="O60" i="6"/>
  <c r="G60" i="6"/>
  <c r="H60" i="6"/>
  <c r="Z11" i="5"/>
  <c r="X14" i="5"/>
  <c r="H60" i="5"/>
  <c r="L60" i="5"/>
  <c r="P60" i="5"/>
  <c r="E60" i="5"/>
  <c r="Q60" i="5"/>
  <c r="M60" i="5"/>
  <c r="U9" i="5"/>
  <c r="Y9" i="5"/>
  <c r="Z12" i="5"/>
  <c r="U25" i="5"/>
  <c r="W25" i="5"/>
  <c r="AA25" i="5"/>
  <c r="X25" i="5"/>
  <c r="N60" i="5"/>
  <c r="Z6" i="5"/>
  <c r="X9" i="5"/>
  <c r="Z23" i="5"/>
  <c r="Z7" i="5"/>
  <c r="Z17" i="5"/>
  <c r="X20" i="5"/>
  <c r="X27" i="5" s="1"/>
  <c r="R60" i="5"/>
  <c r="V25" i="5"/>
  <c r="T84" i="5"/>
  <c r="J60" i="5"/>
  <c r="O60" i="5"/>
  <c r="F60" i="5"/>
  <c r="K60" i="5"/>
  <c r="Z22" i="4"/>
  <c r="X20" i="4"/>
  <c r="X14" i="4"/>
  <c r="P59" i="4"/>
  <c r="P58" i="4"/>
  <c r="P57" i="4"/>
  <c r="T60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T47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F57" i="4"/>
  <c r="G57" i="4"/>
  <c r="H57" i="4"/>
  <c r="I57" i="4"/>
  <c r="J57" i="4"/>
  <c r="K57" i="4"/>
  <c r="L57" i="4"/>
  <c r="M57" i="4"/>
  <c r="N57" i="4"/>
  <c r="O57" i="4"/>
  <c r="Q57" i="4"/>
  <c r="R57" i="4"/>
  <c r="S57" i="4"/>
  <c r="F58" i="4"/>
  <c r="G58" i="4"/>
  <c r="H58" i="4"/>
  <c r="I58" i="4"/>
  <c r="J58" i="4"/>
  <c r="K58" i="4"/>
  <c r="L58" i="4"/>
  <c r="M58" i="4"/>
  <c r="N58" i="4"/>
  <c r="O58" i="4"/>
  <c r="Q58" i="4"/>
  <c r="R58" i="4"/>
  <c r="S58" i="4"/>
  <c r="F59" i="4"/>
  <c r="G59" i="4"/>
  <c r="H59" i="4"/>
  <c r="I59" i="4"/>
  <c r="J59" i="4"/>
  <c r="K59" i="4"/>
  <c r="L59" i="4"/>
  <c r="M59" i="4"/>
  <c r="N59" i="4"/>
  <c r="O59" i="4"/>
  <c r="Q59" i="4"/>
  <c r="R59" i="4"/>
  <c r="S59" i="4"/>
  <c r="E57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E45" i="4"/>
  <c r="E46" i="4"/>
  <c r="E44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W27" i="6" l="1"/>
  <c r="X27" i="6"/>
  <c r="AA27" i="6"/>
  <c r="U27" i="6"/>
  <c r="E84" i="6"/>
  <c r="AC20" i="6"/>
  <c r="Y27" i="6"/>
  <c r="AA27" i="5"/>
  <c r="Z25" i="5"/>
  <c r="U27" i="5"/>
  <c r="V27" i="5"/>
  <c r="W27" i="5"/>
  <c r="Y27" i="5"/>
  <c r="AC20" i="5"/>
  <c r="X27" i="4"/>
  <c r="Z25" i="4"/>
  <c r="AA27" i="4"/>
  <c r="Z14" i="4"/>
  <c r="V27" i="4"/>
  <c r="Y27" i="4"/>
  <c r="AC20" i="4"/>
  <c r="R76" i="6"/>
  <c r="T77" i="6"/>
  <c r="T75" i="5"/>
  <c r="T85" i="5"/>
  <c r="T76" i="5"/>
  <c r="T76" i="6"/>
  <c r="T83" i="5"/>
  <c r="G67" i="6"/>
  <c r="T77" i="5"/>
  <c r="G66" i="6"/>
  <c r="Z20" i="5"/>
  <c r="Z27" i="5" s="1"/>
  <c r="Z20" i="4"/>
  <c r="Z27" i="4" s="1"/>
  <c r="Z25" i="6"/>
  <c r="T99" i="6"/>
  <c r="T92" i="6"/>
  <c r="T93" i="6"/>
  <c r="T100" i="6"/>
  <c r="R84" i="6"/>
  <c r="Z20" i="6"/>
  <c r="Z27" i="6" s="1"/>
  <c r="Z14" i="5"/>
  <c r="Z9" i="5"/>
  <c r="Z14" i="6"/>
  <c r="T86" i="6"/>
  <c r="Z9" i="6"/>
  <c r="E60" i="4"/>
  <c r="E47" i="4"/>
  <c r="R47" i="4"/>
  <c r="N47" i="4"/>
  <c r="J47" i="4"/>
  <c r="F47" i="4"/>
  <c r="S60" i="4"/>
  <c r="O60" i="4"/>
  <c r="K60" i="4"/>
  <c r="G60" i="4"/>
  <c r="Q47" i="4"/>
  <c r="M47" i="4"/>
  <c r="I47" i="4"/>
  <c r="R60" i="4"/>
  <c r="N60" i="4"/>
  <c r="J60" i="4"/>
  <c r="F60" i="4"/>
  <c r="P47" i="4"/>
  <c r="L47" i="4"/>
  <c r="H47" i="4"/>
  <c r="Q60" i="4"/>
  <c r="M60" i="4"/>
  <c r="I60" i="4"/>
  <c r="S47" i="4"/>
  <c r="O47" i="4"/>
  <c r="K47" i="4"/>
  <c r="G47" i="4"/>
  <c r="P60" i="4"/>
  <c r="L60" i="4"/>
  <c r="H60" i="4"/>
  <c r="T78" i="6" l="1"/>
  <c r="T86" i="5"/>
  <c r="G84" i="6"/>
  <c r="G76" i="6"/>
  <c r="G99" i="6" s="1"/>
  <c r="G85" i="6"/>
  <c r="T78" i="5"/>
  <c r="G72" i="6"/>
  <c r="G77" i="6"/>
  <c r="G93" i="6" s="1"/>
  <c r="G71" i="6"/>
  <c r="R71" i="6"/>
  <c r="R66" i="6"/>
  <c r="R67" i="6"/>
  <c r="R77" i="6"/>
  <c r="R72" i="6"/>
  <c r="R85" i="6"/>
  <c r="F84" i="6"/>
  <c r="F71" i="6"/>
  <c r="F76" i="6"/>
  <c r="F85" i="6"/>
  <c r="F67" i="6"/>
  <c r="F77" i="6"/>
  <c r="F72" i="6"/>
  <c r="F66" i="6"/>
  <c r="S77" i="6"/>
  <c r="S78" i="6" s="1"/>
  <c r="S72" i="6"/>
  <c r="S67" i="6"/>
  <c r="S71" i="6"/>
  <c r="S66" i="6"/>
  <c r="S85" i="6"/>
  <c r="S84" i="6"/>
  <c r="K77" i="6"/>
  <c r="K72" i="6"/>
  <c r="K67" i="6"/>
  <c r="K71" i="6"/>
  <c r="K76" i="6"/>
  <c r="K66" i="6"/>
  <c r="K85" i="6"/>
  <c r="K84" i="6"/>
  <c r="Q85" i="6"/>
  <c r="Q67" i="6"/>
  <c r="Q77" i="6"/>
  <c r="Q84" i="6"/>
  <c r="Q71" i="6"/>
  <c r="Q72" i="6"/>
  <c r="Q76" i="6"/>
  <c r="Q99" i="6" s="1"/>
  <c r="Q66" i="6"/>
  <c r="L76" i="6"/>
  <c r="L92" i="6" s="1"/>
  <c r="L66" i="6"/>
  <c r="L71" i="6"/>
  <c r="L77" i="6"/>
  <c r="L72" i="6"/>
  <c r="L85" i="6"/>
  <c r="L67" i="6"/>
  <c r="L84" i="6"/>
  <c r="J84" i="6"/>
  <c r="J71" i="6"/>
  <c r="J76" i="6"/>
  <c r="J66" i="6"/>
  <c r="J67" i="6"/>
  <c r="J77" i="6"/>
  <c r="J72" i="6"/>
  <c r="J85" i="6"/>
  <c r="E85" i="6"/>
  <c r="E86" i="6" s="1"/>
  <c r="E77" i="6"/>
  <c r="E72" i="6"/>
  <c r="E66" i="6"/>
  <c r="E71" i="6"/>
  <c r="N84" i="6"/>
  <c r="N71" i="6"/>
  <c r="N85" i="6"/>
  <c r="N77" i="6"/>
  <c r="N72" i="6"/>
  <c r="N76" i="6"/>
  <c r="N66" i="6"/>
  <c r="N67" i="6"/>
  <c r="H76" i="6"/>
  <c r="H66" i="6"/>
  <c r="H84" i="6"/>
  <c r="H85" i="6"/>
  <c r="H67" i="6"/>
  <c r="H71" i="6"/>
  <c r="H77" i="6"/>
  <c r="H72" i="6"/>
  <c r="P76" i="6"/>
  <c r="P66" i="6"/>
  <c r="P84" i="6"/>
  <c r="P85" i="6"/>
  <c r="P67" i="6"/>
  <c r="P71" i="6"/>
  <c r="P77" i="6"/>
  <c r="P72" i="6"/>
  <c r="O77" i="6"/>
  <c r="O72" i="6"/>
  <c r="O85" i="6"/>
  <c r="O84" i="6"/>
  <c r="O76" i="6"/>
  <c r="O66" i="6"/>
  <c r="O67" i="6"/>
  <c r="O71" i="6"/>
  <c r="M85" i="6"/>
  <c r="M67" i="6"/>
  <c r="M77" i="6"/>
  <c r="M72" i="6"/>
  <c r="M66" i="6"/>
  <c r="M84" i="6"/>
  <c r="M71" i="6"/>
  <c r="M76" i="6"/>
  <c r="I85" i="6"/>
  <c r="I67" i="6"/>
  <c r="I77" i="6"/>
  <c r="I84" i="6"/>
  <c r="I71" i="6"/>
  <c r="I72" i="6"/>
  <c r="I76" i="6"/>
  <c r="I66" i="6"/>
  <c r="E84" i="5"/>
  <c r="E83" i="5"/>
  <c r="E65" i="5"/>
  <c r="E77" i="5"/>
  <c r="E85" i="5"/>
  <c r="E76" i="5"/>
  <c r="E75" i="5"/>
  <c r="E72" i="5"/>
  <c r="E66" i="5"/>
  <c r="E67" i="5"/>
  <c r="E71" i="5"/>
  <c r="E70" i="5"/>
  <c r="S77" i="5"/>
  <c r="S85" i="5"/>
  <c r="S84" i="5"/>
  <c r="S75" i="5"/>
  <c r="S71" i="5"/>
  <c r="S66" i="5"/>
  <c r="S83" i="5"/>
  <c r="S72" i="5"/>
  <c r="S65" i="5"/>
  <c r="S67" i="5"/>
  <c r="S76" i="5"/>
  <c r="S70" i="5"/>
  <c r="K77" i="5"/>
  <c r="K85" i="5"/>
  <c r="K84" i="5"/>
  <c r="K71" i="5"/>
  <c r="K66" i="5"/>
  <c r="Z66" i="5" s="1"/>
  <c r="K83" i="5"/>
  <c r="K72" i="5"/>
  <c r="K67" i="5"/>
  <c r="K76" i="5"/>
  <c r="K75" i="5"/>
  <c r="K65" i="5"/>
  <c r="K70" i="5"/>
  <c r="G77" i="5"/>
  <c r="G85" i="5"/>
  <c r="G84" i="5"/>
  <c r="G71" i="5"/>
  <c r="G66" i="5"/>
  <c r="G83" i="5"/>
  <c r="G72" i="5"/>
  <c r="G65" i="5"/>
  <c r="G76" i="5"/>
  <c r="G70" i="5"/>
  <c r="G75" i="5"/>
  <c r="G67" i="5"/>
  <c r="N75" i="5"/>
  <c r="N83" i="5"/>
  <c r="N72" i="5"/>
  <c r="N65" i="5"/>
  <c r="N85" i="5"/>
  <c r="N76" i="5"/>
  <c r="N70" i="5"/>
  <c r="N84" i="5"/>
  <c r="N71" i="5"/>
  <c r="N66" i="5"/>
  <c r="N77" i="5"/>
  <c r="N67" i="5"/>
  <c r="F83" i="5"/>
  <c r="F72" i="5"/>
  <c r="F85" i="5"/>
  <c r="F76" i="5"/>
  <c r="F75" i="5"/>
  <c r="F70" i="5"/>
  <c r="F84" i="5"/>
  <c r="F71" i="5"/>
  <c r="F77" i="5"/>
  <c r="F67" i="5"/>
  <c r="F65" i="5"/>
  <c r="F66" i="5"/>
  <c r="R83" i="5"/>
  <c r="R72" i="5"/>
  <c r="R77" i="5"/>
  <c r="R85" i="5"/>
  <c r="R76" i="5"/>
  <c r="R70" i="5"/>
  <c r="R65" i="5"/>
  <c r="R84" i="5"/>
  <c r="R75" i="5"/>
  <c r="R71" i="5"/>
  <c r="R66" i="5"/>
  <c r="R67" i="5"/>
  <c r="Q84" i="5"/>
  <c r="Q75" i="5"/>
  <c r="Q71" i="5"/>
  <c r="Q83" i="5"/>
  <c r="Q77" i="5"/>
  <c r="Q85" i="5"/>
  <c r="Q76" i="5"/>
  <c r="Q70" i="5"/>
  <c r="Q67" i="5"/>
  <c r="Q72" i="5"/>
  <c r="Q65" i="5"/>
  <c r="Q66" i="5"/>
  <c r="J83" i="5"/>
  <c r="J72" i="5"/>
  <c r="J85" i="5"/>
  <c r="J76" i="5"/>
  <c r="J75" i="5"/>
  <c r="J70" i="5"/>
  <c r="J84" i="5"/>
  <c r="J71" i="5"/>
  <c r="J66" i="5"/>
  <c r="J67" i="5"/>
  <c r="J77" i="5"/>
  <c r="J65" i="5"/>
  <c r="I84" i="5"/>
  <c r="I83" i="5"/>
  <c r="I77" i="5"/>
  <c r="I65" i="5"/>
  <c r="I85" i="5"/>
  <c r="I76" i="5"/>
  <c r="I75" i="5"/>
  <c r="I71" i="5"/>
  <c r="I70" i="5"/>
  <c r="I66" i="5"/>
  <c r="I67" i="5"/>
  <c r="I72" i="5"/>
  <c r="L85" i="5"/>
  <c r="L76" i="5"/>
  <c r="L75" i="5"/>
  <c r="L84" i="5"/>
  <c r="L83" i="5"/>
  <c r="L72" i="5"/>
  <c r="L67" i="5"/>
  <c r="L77" i="5"/>
  <c r="L65" i="5"/>
  <c r="L70" i="5"/>
  <c r="L71" i="5"/>
  <c r="L66" i="5"/>
  <c r="P85" i="5"/>
  <c r="P76" i="5"/>
  <c r="P84" i="5"/>
  <c r="P83" i="5"/>
  <c r="P72" i="5"/>
  <c r="P67" i="5"/>
  <c r="P77" i="5"/>
  <c r="P70" i="5"/>
  <c r="P66" i="5"/>
  <c r="P75" i="5"/>
  <c r="P71" i="5"/>
  <c r="P65" i="5"/>
  <c r="O77" i="5"/>
  <c r="O85" i="5"/>
  <c r="O84" i="5"/>
  <c r="O75" i="5"/>
  <c r="O71" i="5"/>
  <c r="O66" i="5"/>
  <c r="O83" i="5"/>
  <c r="O72" i="5"/>
  <c r="O76" i="5"/>
  <c r="O65" i="5"/>
  <c r="O70" i="5"/>
  <c r="O67" i="5"/>
  <c r="H85" i="5"/>
  <c r="H76" i="5"/>
  <c r="H75" i="5"/>
  <c r="H84" i="5"/>
  <c r="H83" i="5"/>
  <c r="H72" i="5"/>
  <c r="H67" i="5"/>
  <c r="H77" i="5"/>
  <c r="H65" i="5"/>
  <c r="H71" i="5"/>
  <c r="H70" i="5"/>
  <c r="H66" i="5"/>
  <c r="M84" i="5"/>
  <c r="M83" i="5"/>
  <c r="M77" i="5"/>
  <c r="M65" i="5"/>
  <c r="M85" i="5"/>
  <c r="M76" i="5"/>
  <c r="M75" i="5"/>
  <c r="M70" i="5"/>
  <c r="M72" i="5"/>
  <c r="M71" i="5"/>
  <c r="M66" i="5"/>
  <c r="M67" i="5"/>
  <c r="R98" i="5"/>
  <c r="R91" i="5"/>
  <c r="J93" i="5"/>
  <c r="K98" i="5"/>
  <c r="K91" i="5"/>
  <c r="N98" i="5"/>
  <c r="N91" i="5"/>
  <c r="G100" i="6"/>
  <c r="Q100" i="5"/>
  <c r="Q93" i="5"/>
  <c r="T98" i="5"/>
  <c r="T91" i="5"/>
  <c r="T99" i="5"/>
  <c r="T92" i="5"/>
  <c r="S92" i="6"/>
  <c r="S99" i="6"/>
  <c r="I99" i="6"/>
  <c r="R93" i="5"/>
  <c r="T100" i="5"/>
  <c r="T93" i="5"/>
  <c r="K100" i="5"/>
  <c r="K93" i="5"/>
  <c r="G92" i="6"/>
  <c r="G68" i="6"/>
  <c r="P78" i="6"/>
  <c r="T101" i="6"/>
  <c r="M86" i="6"/>
  <c r="T94" i="6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L68" i="6" l="1"/>
  <c r="G78" i="6"/>
  <c r="Y71" i="6"/>
  <c r="L99" i="6"/>
  <c r="K78" i="6"/>
  <c r="G86" i="6"/>
  <c r="Z77" i="6"/>
  <c r="Z93" i="6" s="1"/>
  <c r="I93" i="6"/>
  <c r="AN66" i="6"/>
  <c r="N73" i="6"/>
  <c r="Z72" i="6"/>
  <c r="AA67" i="6"/>
  <c r="Q92" i="6"/>
  <c r="K86" i="6"/>
  <c r="AP66" i="6"/>
  <c r="AO67" i="6"/>
  <c r="S86" i="6"/>
  <c r="I68" i="6"/>
  <c r="M92" i="6"/>
  <c r="O73" i="6"/>
  <c r="E73" i="6"/>
  <c r="AA72" i="6"/>
  <c r="Q73" i="6"/>
  <c r="S73" i="6"/>
  <c r="AO66" i="6"/>
  <c r="P86" i="6"/>
  <c r="Q68" i="6"/>
  <c r="I92" i="6"/>
  <c r="M73" i="6"/>
  <c r="Z66" i="6"/>
  <c r="L93" i="6"/>
  <c r="L94" i="6" s="1"/>
  <c r="Q86" i="6"/>
  <c r="K73" i="6"/>
  <c r="AC67" i="6"/>
  <c r="AP67" i="6"/>
  <c r="AC71" i="6"/>
  <c r="R73" i="6"/>
  <c r="P73" i="6"/>
  <c r="H73" i="6"/>
  <c r="AA71" i="6"/>
  <c r="L73" i="6"/>
  <c r="L69" i="6" s="1"/>
  <c r="Q93" i="6"/>
  <c r="Z67" i="6"/>
  <c r="F73" i="6"/>
  <c r="Z71" i="6"/>
  <c r="G73" i="6"/>
  <c r="G69" i="6" s="1"/>
  <c r="I73" i="6"/>
  <c r="P68" i="6"/>
  <c r="AN67" i="6"/>
  <c r="J73" i="6"/>
  <c r="AA66" i="6"/>
  <c r="J86" i="6"/>
  <c r="I86" i="6"/>
  <c r="AB72" i="6"/>
  <c r="AA76" i="6"/>
  <c r="AA99" i="6" s="1"/>
  <c r="G92" i="5"/>
  <c r="G99" i="5"/>
  <c r="AN66" i="5"/>
  <c r="Z71" i="5"/>
  <c r="AH66" i="5" s="1"/>
  <c r="AP65" i="5"/>
  <c r="AA72" i="5"/>
  <c r="P92" i="5"/>
  <c r="O73" i="5"/>
  <c r="AA66" i="5"/>
  <c r="AC70" i="5"/>
  <c r="J68" i="5"/>
  <c r="Z76" i="5"/>
  <c r="Z84" i="5" s="1"/>
  <c r="Q73" i="5"/>
  <c r="AO67" i="5"/>
  <c r="Z70" i="5"/>
  <c r="G68" i="5"/>
  <c r="K73" i="5"/>
  <c r="AE70" i="5"/>
  <c r="AO65" i="5"/>
  <c r="P99" i="5"/>
  <c r="AB71" i="5"/>
  <c r="AN67" i="5"/>
  <c r="AA71" i="5"/>
  <c r="J100" i="5"/>
  <c r="AO66" i="5"/>
  <c r="R100" i="5"/>
  <c r="N100" i="5"/>
  <c r="S86" i="5"/>
  <c r="Y70" i="5"/>
  <c r="I93" i="5"/>
  <c r="AA70" i="5"/>
  <c r="AD71" i="5"/>
  <c r="AP66" i="5"/>
  <c r="AE71" i="5"/>
  <c r="AP67" i="5"/>
  <c r="I100" i="5"/>
  <c r="AN65" i="5"/>
  <c r="AA65" i="5"/>
  <c r="AB70" i="5"/>
  <c r="AA67" i="5"/>
  <c r="AC71" i="5"/>
  <c r="J73" i="5"/>
  <c r="AD70" i="5"/>
  <c r="Q86" i="5"/>
  <c r="Y72" i="5"/>
  <c r="Y71" i="5"/>
  <c r="T101" i="5"/>
  <c r="L73" i="5"/>
  <c r="R73" i="5"/>
  <c r="G86" i="5"/>
  <c r="E86" i="5"/>
  <c r="M73" i="5"/>
  <c r="P68" i="5"/>
  <c r="J86" i="5"/>
  <c r="R78" i="5"/>
  <c r="N73" i="5"/>
  <c r="S68" i="6"/>
  <c r="I78" i="6"/>
  <c r="M78" i="5"/>
  <c r="H73" i="5"/>
  <c r="H78" i="5"/>
  <c r="O86" i="5"/>
  <c r="I68" i="5"/>
  <c r="S73" i="5"/>
  <c r="S78" i="5"/>
  <c r="AB67" i="6"/>
  <c r="AJ67" i="6" s="1"/>
  <c r="E78" i="6"/>
  <c r="L86" i="6"/>
  <c r="Y66" i="6"/>
  <c r="AG66" i="6" s="1"/>
  <c r="Q78" i="6"/>
  <c r="N93" i="5"/>
  <c r="Q100" i="6"/>
  <c r="Q101" i="6" s="1"/>
  <c r="I100" i="6"/>
  <c r="I101" i="6" s="1"/>
  <c r="K86" i="5"/>
  <c r="O78" i="5"/>
  <c r="F86" i="5"/>
  <c r="E68" i="6"/>
  <c r="AC72" i="5"/>
  <c r="E73" i="5"/>
  <c r="H86" i="6"/>
  <c r="AB77" i="6"/>
  <c r="AB100" i="6" s="1"/>
  <c r="AC66" i="6"/>
  <c r="G101" i="6"/>
  <c r="L100" i="6"/>
  <c r="L78" i="6"/>
  <c r="AA77" i="6"/>
  <c r="AA100" i="6" s="1"/>
  <c r="M99" i="6"/>
  <c r="M86" i="5"/>
  <c r="O68" i="5"/>
  <c r="O69" i="5" s="1"/>
  <c r="P78" i="5"/>
  <c r="L78" i="5"/>
  <c r="I78" i="5"/>
  <c r="Q68" i="5"/>
  <c r="R68" i="5"/>
  <c r="F68" i="5"/>
  <c r="G78" i="5"/>
  <c r="K68" i="5"/>
  <c r="E78" i="5"/>
  <c r="E68" i="5"/>
  <c r="H68" i="5"/>
  <c r="H86" i="5"/>
  <c r="I86" i="5"/>
  <c r="Q78" i="5"/>
  <c r="F73" i="5"/>
  <c r="N68" i="5"/>
  <c r="N86" i="5"/>
  <c r="G73" i="5"/>
  <c r="K78" i="5"/>
  <c r="M68" i="5"/>
  <c r="P73" i="5"/>
  <c r="P86" i="5"/>
  <c r="L68" i="5"/>
  <c r="L86" i="5"/>
  <c r="I73" i="5"/>
  <c r="J78" i="5"/>
  <c r="R86" i="5"/>
  <c r="F78" i="5"/>
  <c r="N78" i="5"/>
  <c r="S68" i="5"/>
  <c r="F93" i="6"/>
  <c r="F100" i="6"/>
  <c r="K92" i="6"/>
  <c r="K99" i="6"/>
  <c r="AE75" i="5"/>
  <c r="Y75" i="5"/>
  <c r="E91" i="5"/>
  <c r="E98" i="5"/>
  <c r="S99" i="5"/>
  <c r="S92" i="5"/>
  <c r="Y72" i="6"/>
  <c r="Y73" i="6" s="1"/>
  <c r="AE72" i="6"/>
  <c r="R93" i="6"/>
  <c r="R100" i="6"/>
  <c r="H92" i="6"/>
  <c r="H99" i="6"/>
  <c r="K93" i="6"/>
  <c r="K100" i="6"/>
  <c r="H68" i="6"/>
  <c r="H69" i="6" s="1"/>
  <c r="M99" i="5"/>
  <c r="M92" i="5"/>
  <c r="N99" i="5"/>
  <c r="N92" i="5"/>
  <c r="O100" i="5"/>
  <c r="O93" i="5"/>
  <c r="AB67" i="5"/>
  <c r="AB65" i="5"/>
  <c r="M100" i="5"/>
  <c r="M93" i="5"/>
  <c r="Z67" i="5"/>
  <c r="S100" i="5"/>
  <c r="S93" i="5"/>
  <c r="P93" i="6"/>
  <c r="AC77" i="6"/>
  <c r="P100" i="6"/>
  <c r="R99" i="5"/>
  <c r="R92" i="5"/>
  <c r="R94" i="5" s="1"/>
  <c r="P98" i="5"/>
  <c r="AC75" i="5"/>
  <c r="P91" i="5"/>
  <c r="AC66" i="5"/>
  <c r="AC67" i="5"/>
  <c r="AE72" i="5"/>
  <c r="H98" i="5"/>
  <c r="H91" i="5"/>
  <c r="N92" i="6"/>
  <c r="N99" i="6"/>
  <c r="J92" i="6"/>
  <c r="J99" i="6"/>
  <c r="H93" i="6"/>
  <c r="H100" i="6"/>
  <c r="Q99" i="5"/>
  <c r="Q92" i="5"/>
  <c r="M91" i="5"/>
  <c r="M98" i="5"/>
  <c r="I99" i="5"/>
  <c r="AB76" i="5"/>
  <c r="I92" i="5"/>
  <c r="F100" i="5"/>
  <c r="F93" i="5"/>
  <c r="AE77" i="6"/>
  <c r="Y77" i="6"/>
  <c r="E93" i="6"/>
  <c r="E100" i="6"/>
  <c r="J93" i="6"/>
  <c r="J100" i="6"/>
  <c r="O93" i="6"/>
  <c r="O100" i="6"/>
  <c r="G100" i="5"/>
  <c r="Z77" i="5"/>
  <c r="G93" i="5"/>
  <c r="S98" i="5"/>
  <c r="S91" i="5"/>
  <c r="AB72" i="5"/>
  <c r="AD72" i="5" s="1"/>
  <c r="F99" i="5"/>
  <c r="F92" i="5"/>
  <c r="G98" i="5"/>
  <c r="Z75" i="5"/>
  <c r="G91" i="5"/>
  <c r="K99" i="5"/>
  <c r="K101" i="5" s="1"/>
  <c r="K92" i="5"/>
  <c r="K94" i="5" s="1"/>
  <c r="Y76" i="6"/>
  <c r="Y84" i="6" s="1"/>
  <c r="E92" i="6"/>
  <c r="E99" i="6"/>
  <c r="AC72" i="6"/>
  <c r="AD72" i="6" s="1"/>
  <c r="E100" i="5"/>
  <c r="AE77" i="5"/>
  <c r="Y77" i="5"/>
  <c r="E93" i="5"/>
  <c r="T94" i="5"/>
  <c r="O99" i="5"/>
  <c r="O92" i="5"/>
  <c r="AE66" i="5"/>
  <c r="Y66" i="5"/>
  <c r="AB77" i="5"/>
  <c r="L100" i="5"/>
  <c r="AA77" i="5"/>
  <c r="L93" i="5"/>
  <c r="M93" i="6"/>
  <c r="M94" i="6" s="1"/>
  <c r="M100" i="6"/>
  <c r="N93" i="6"/>
  <c r="N100" i="6"/>
  <c r="F98" i="5"/>
  <c r="F91" i="5"/>
  <c r="O98" i="5"/>
  <c r="O91" i="5"/>
  <c r="Z65" i="5"/>
  <c r="H100" i="5"/>
  <c r="H93" i="5"/>
  <c r="Y67" i="5"/>
  <c r="AE67" i="5"/>
  <c r="L98" i="5"/>
  <c r="AA75" i="5"/>
  <c r="L91" i="5"/>
  <c r="H78" i="6"/>
  <c r="M78" i="6"/>
  <c r="F92" i="6"/>
  <c r="F99" i="6"/>
  <c r="R92" i="6"/>
  <c r="R99" i="6"/>
  <c r="O92" i="6"/>
  <c r="O99" i="6"/>
  <c r="Y67" i="6"/>
  <c r="AE67" i="6"/>
  <c r="AB66" i="6"/>
  <c r="K68" i="6"/>
  <c r="S93" i="6"/>
  <c r="S94" i="6" s="1"/>
  <c r="S100" i="6"/>
  <c r="S101" i="6" s="1"/>
  <c r="E99" i="5"/>
  <c r="AE76" i="5"/>
  <c r="Y76" i="5"/>
  <c r="E92" i="5"/>
  <c r="AB75" i="5"/>
  <c r="I91" i="5"/>
  <c r="I98" i="5"/>
  <c r="H99" i="5"/>
  <c r="H92" i="5"/>
  <c r="Q91" i="5"/>
  <c r="Q98" i="5"/>
  <c r="Z76" i="6"/>
  <c r="J99" i="5"/>
  <c r="J92" i="5"/>
  <c r="AB66" i="5"/>
  <c r="AJ66" i="5" s="1"/>
  <c r="P100" i="5"/>
  <c r="AC77" i="5"/>
  <c r="P93" i="5"/>
  <c r="Z72" i="5"/>
  <c r="AB76" i="6"/>
  <c r="AB84" i="6" s="1"/>
  <c r="J98" i="5"/>
  <c r="J91" i="5"/>
  <c r="J94" i="5" s="1"/>
  <c r="AC65" i="5"/>
  <c r="Y65" i="5"/>
  <c r="AE65" i="5"/>
  <c r="AC76" i="6"/>
  <c r="P92" i="6"/>
  <c r="P99" i="6"/>
  <c r="AC76" i="5"/>
  <c r="L99" i="5"/>
  <c r="AA76" i="5"/>
  <c r="L92" i="5"/>
  <c r="M68" i="6"/>
  <c r="O86" i="6"/>
  <c r="O78" i="6"/>
  <c r="J68" i="6"/>
  <c r="J69" i="6" s="1"/>
  <c r="AB71" i="6"/>
  <c r="AD71" i="6" s="1"/>
  <c r="O68" i="6"/>
  <c r="O69" i="6" s="1"/>
  <c r="G94" i="6"/>
  <c r="J78" i="6"/>
  <c r="AE71" i="6"/>
  <c r="F78" i="6"/>
  <c r="N86" i="6"/>
  <c r="R86" i="6"/>
  <c r="F86" i="6"/>
  <c r="F68" i="6"/>
  <c r="N78" i="6"/>
  <c r="R68" i="6"/>
  <c r="R69" i="6" s="1"/>
  <c r="AE66" i="6"/>
  <c r="AE76" i="6"/>
  <c r="N68" i="6"/>
  <c r="N69" i="6" s="1"/>
  <c r="R78" i="6"/>
  <c r="T77" i="4"/>
  <c r="AH65" i="5" l="1"/>
  <c r="S69" i="6"/>
  <c r="Z100" i="6"/>
  <c r="L101" i="6"/>
  <c r="Q69" i="6"/>
  <c r="Z78" i="6"/>
  <c r="M69" i="6"/>
  <c r="O94" i="6"/>
  <c r="I94" i="6"/>
  <c r="Z73" i="6"/>
  <c r="K69" i="6"/>
  <c r="Z68" i="6"/>
  <c r="P94" i="6"/>
  <c r="M101" i="6"/>
  <c r="AA84" i="6"/>
  <c r="AA92" i="6"/>
  <c r="AD77" i="6"/>
  <c r="AD93" i="6" s="1"/>
  <c r="AB85" i="6"/>
  <c r="Q94" i="6"/>
  <c r="E94" i="6"/>
  <c r="Z85" i="6"/>
  <c r="H101" i="6"/>
  <c r="AA85" i="6"/>
  <c r="F69" i="6"/>
  <c r="AJ66" i="6"/>
  <c r="AA73" i="6"/>
  <c r="AM67" i="6"/>
  <c r="Y68" i="6"/>
  <c r="AG67" i="6"/>
  <c r="AG68" i="6" s="1"/>
  <c r="E69" i="6"/>
  <c r="AI66" i="6"/>
  <c r="AA68" i="6"/>
  <c r="P69" i="6"/>
  <c r="AH67" i="6"/>
  <c r="AK67" i="6"/>
  <c r="AH66" i="6"/>
  <c r="O101" i="6"/>
  <c r="AD67" i="6"/>
  <c r="AL67" i="6" s="1"/>
  <c r="AB93" i="6"/>
  <c r="I69" i="6"/>
  <c r="AI67" i="6"/>
  <c r="AD66" i="6"/>
  <c r="AL66" i="6" s="1"/>
  <c r="AK66" i="6"/>
  <c r="AM66" i="6"/>
  <c r="AI67" i="5"/>
  <c r="AG66" i="5"/>
  <c r="AM65" i="5"/>
  <c r="AM66" i="5"/>
  <c r="Z99" i="5"/>
  <c r="Z92" i="5"/>
  <c r="Y73" i="5"/>
  <c r="AK65" i="5"/>
  <c r="N101" i="5"/>
  <c r="K69" i="5"/>
  <c r="AC73" i="5"/>
  <c r="R101" i="5"/>
  <c r="AJ65" i="5"/>
  <c r="AG67" i="5"/>
  <c r="M69" i="5"/>
  <c r="Q69" i="5"/>
  <c r="AG65" i="5"/>
  <c r="R69" i="5"/>
  <c r="J69" i="5"/>
  <c r="AK66" i="5"/>
  <c r="G101" i="5"/>
  <c r="AI66" i="5"/>
  <c r="L69" i="5"/>
  <c r="Q94" i="5"/>
  <c r="G94" i="5"/>
  <c r="AK67" i="5"/>
  <c r="AJ67" i="5"/>
  <c r="AJ69" i="5" s="1"/>
  <c r="S69" i="5"/>
  <c r="F69" i="5"/>
  <c r="AA73" i="5"/>
  <c r="I69" i="5"/>
  <c r="AA68" i="5"/>
  <c r="AI65" i="5"/>
  <c r="O94" i="5"/>
  <c r="N94" i="5"/>
  <c r="H69" i="5"/>
  <c r="I94" i="5"/>
  <c r="AH67" i="5"/>
  <c r="AH69" i="5" s="1"/>
  <c r="E69" i="5"/>
  <c r="P69" i="5"/>
  <c r="G69" i="5"/>
  <c r="Z73" i="5"/>
  <c r="AM67" i="5"/>
  <c r="N69" i="5"/>
  <c r="E65" i="4"/>
  <c r="T76" i="4"/>
  <c r="J94" i="6"/>
  <c r="AC68" i="6"/>
  <c r="T75" i="4"/>
  <c r="AA93" i="6"/>
  <c r="AA78" i="6"/>
  <c r="AC73" i="6"/>
  <c r="J101" i="6"/>
  <c r="P101" i="6"/>
  <c r="K94" i="6"/>
  <c r="H94" i="6"/>
  <c r="E101" i="6"/>
  <c r="K101" i="6"/>
  <c r="F101" i="5"/>
  <c r="Z78" i="5"/>
  <c r="S101" i="5"/>
  <c r="O101" i="5"/>
  <c r="AC68" i="5"/>
  <c r="Q101" i="5"/>
  <c r="I101" i="5"/>
  <c r="L94" i="5"/>
  <c r="E94" i="5"/>
  <c r="F94" i="5"/>
  <c r="Z68" i="5"/>
  <c r="AE84" i="6"/>
  <c r="AE92" i="6"/>
  <c r="AE99" i="6"/>
  <c r="AC78" i="5"/>
  <c r="AC83" i="5"/>
  <c r="AC91" i="5"/>
  <c r="AC98" i="5"/>
  <c r="AB98" i="5"/>
  <c r="AD75" i="5"/>
  <c r="AB78" i="5"/>
  <c r="AB83" i="5"/>
  <c r="AB91" i="5"/>
  <c r="AE99" i="5"/>
  <c r="AE84" i="5"/>
  <c r="AE92" i="5"/>
  <c r="AA100" i="5"/>
  <c r="AA85" i="5"/>
  <c r="AA93" i="5"/>
  <c r="AE68" i="5"/>
  <c r="Y92" i="6"/>
  <c r="Y99" i="6"/>
  <c r="H94" i="5"/>
  <c r="AD66" i="5"/>
  <c r="AL66" i="5" s="1"/>
  <c r="P101" i="5"/>
  <c r="AD73" i="5"/>
  <c r="Y78" i="5"/>
  <c r="Y91" i="5"/>
  <c r="Y83" i="5"/>
  <c r="Y98" i="5"/>
  <c r="AD85" i="6"/>
  <c r="AC99" i="5"/>
  <c r="AC84" i="5"/>
  <c r="AC92" i="5"/>
  <c r="AB92" i="6"/>
  <c r="AB94" i="6" s="1"/>
  <c r="AD76" i="6"/>
  <c r="AB99" i="6"/>
  <c r="AB101" i="6" s="1"/>
  <c r="AB100" i="5"/>
  <c r="AB85" i="5"/>
  <c r="AB93" i="5"/>
  <c r="Y68" i="5"/>
  <c r="AA78" i="5"/>
  <c r="AA83" i="5"/>
  <c r="AA91" i="5"/>
  <c r="AA98" i="5"/>
  <c r="Y100" i="5"/>
  <c r="Y85" i="5"/>
  <c r="Y93" i="5"/>
  <c r="Z100" i="5"/>
  <c r="Z85" i="5"/>
  <c r="Z93" i="5"/>
  <c r="Y93" i="6"/>
  <c r="Y85" i="6"/>
  <c r="Y86" i="6" s="1"/>
  <c r="Y100" i="6"/>
  <c r="M101" i="5"/>
  <c r="AC93" i="6"/>
  <c r="AC85" i="6"/>
  <c r="AC100" i="6"/>
  <c r="AB68" i="5"/>
  <c r="AD65" i="5"/>
  <c r="AL65" i="5" s="1"/>
  <c r="AB73" i="5"/>
  <c r="AE78" i="5"/>
  <c r="AE83" i="5"/>
  <c r="AE91" i="5"/>
  <c r="AE98" i="5"/>
  <c r="AA99" i="5"/>
  <c r="AA84" i="5"/>
  <c r="AA92" i="5"/>
  <c r="AC92" i="6"/>
  <c r="AC99" i="6"/>
  <c r="Y99" i="5"/>
  <c r="Y84" i="5"/>
  <c r="Y92" i="5"/>
  <c r="AB99" i="5"/>
  <c r="AB92" i="5"/>
  <c r="AD76" i="5"/>
  <c r="AB84" i="5"/>
  <c r="AD67" i="5"/>
  <c r="AL67" i="5" s="1"/>
  <c r="AC84" i="6"/>
  <c r="Z92" i="6"/>
  <c r="Z94" i="6" s="1"/>
  <c r="Z99" i="6"/>
  <c r="Z101" i="6" s="1"/>
  <c r="T83" i="4"/>
  <c r="T84" i="4"/>
  <c r="T85" i="4"/>
  <c r="J101" i="5"/>
  <c r="AD77" i="5"/>
  <c r="AC85" i="5"/>
  <c r="AC93" i="5"/>
  <c r="AC100" i="5"/>
  <c r="L101" i="5"/>
  <c r="AE100" i="5"/>
  <c r="AE93" i="5"/>
  <c r="AE85" i="5"/>
  <c r="Z98" i="5"/>
  <c r="Z83" i="5"/>
  <c r="Z91" i="5"/>
  <c r="S94" i="5"/>
  <c r="AE93" i="6"/>
  <c r="AE85" i="6"/>
  <c r="AE100" i="6"/>
  <c r="M94" i="5"/>
  <c r="Z84" i="6"/>
  <c r="H101" i="5"/>
  <c r="AE73" i="5"/>
  <c r="P94" i="5"/>
  <c r="E101" i="5"/>
  <c r="AB73" i="6"/>
  <c r="AB78" i="6"/>
  <c r="AB68" i="6"/>
  <c r="F101" i="6"/>
  <c r="Y78" i="6"/>
  <c r="AE73" i="6"/>
  <c r="AE78" i="6"/>
  <c r="F94" i="6"/>
  <c r="AE68" i="6"/>
  <c r="N101" i="6"/>
  <c r="N94" i="6"/>
  <c r="AC78" i="6"/>
  <c r="R101" i="6"/>
  <c r="AD73" i="6"/>
  <c r="R94" i="6"/>
  <c r="AB86" i="6"/>
  <c r="AA86" i="6"/>
  <c r="AA101" i="6"/>
  <c r="R76" i="4"/>
  <c r="AD100" i="6" l="1"/>
  <c r="Z86" i="6"/>
  <c r="AA94" i="6"/>
  <c r="AG69" i="6"/>
  <c r="AD68" i="6"/>
  <c r="AM69" i="6"/>
  <c r="AM68" i="6"/>
  <c r="AJ68" i="6"/>
  <c r="AJ69" i="6"/>
  <c r="AI68" i="6"/>
  <c r="AI69" i="6"/>
  <c r="AK68" i="6"/>
  <c r="AK69" i="6"/>
  <c r="AH69" i="6"/>
  <c r="AH68" i="6"/>
  <c r="AL68" i="6"/>
  <c r="AL69" i="6"/>
  <c r="AM69" i="5"/>
  <c r="AG69" i="5"/>
  <c r="AK68" i="5"/>
  <c r="AK69" i="5"/>
  <c r="AJ68" i="5"/>
  <c r="AG68" i="5"/>
  <c r="AM68" i="5"/>
  <c r="AH68" i="5"/>
  <c r="AI68" i="5"/>
  <c r="AI69" i="5"/>
  <c r="Z101" i="5"/>
  <c r="Z94" i="5"/>
  <c r="AL68" i="5"/>
  <c r="AL69" i="5"/>
  <c r="S83" i="4"/>
  <c r="S66" i="4"/>
  <c r="R84" i="4"/>
  <c r="R85" i="4"/>
  <c r="R83" i="4"/>
  <c r="L85" i="4"/>
  <c r="L83" i="4"/>
  <c r="L84" i="4"/>
  <c r="S84" i="4"/>
  <c r="S85" i="4"/>
  <c r="M83" i="4"/>
  <c r="M85" i="4"/>
  <c r="M84" i="4"/>
  <c r="Q83" i="4"/>
  <c r="Q85" i="4"/>
  <c r="Q84" i="4"/>
  <c r="F83" i="4"/>
  <c r="F85" i="4"/>
  <c r="F84" i="4"/>
  <c r="J85" i="4"/>
  <c r="J83" i="4"/>
  <c r="J84" i="4"/>
  <c r="G83" i="4"/>
  <c r="G85" i="4"/>
  <c r="G84" i="4"/>
  <c r="H84" i="4"/>
  <c r="H83" i="4"/>
  <c r="H85" i="4"/>
  <c r="N83" i="4"/>
  <c r="N85" i="4"/>
  <c r="N84" i="4"/>
  <c r="K83" i="4"/>
  <c r="K85" i="4"/>
  <c r="K84" i="4"/>
  <c r="E83" i="4"/>
  <c r="E85" i="4"/>
  <c r="E84" i="4"/>
  <c r="O85" i="4"/>
  <c r="O83" i="4"/>
  <c r="O84" i="4"/>
  <c r="AC101" i="6"/>
  <c r="I85" i="4"/>
  <c r="I83" i="4"/>
  <c r="I84" i="4"/>
  <c r="P83" i="4"/>
  <c r="P84" i="4"/>
  <c r="P85" i="4"/>
  <c r="AE101" i="6"/>
  <c r="Y101" i="6"/>
  <c r="AE86" i="6"/>
  <c r="AC86" i="6"/>
  <c r="AC94" i="6"/>
  <c r="AB86" i="5"/>
  <c r="AA101" i="5"/>
  <c r="AD68" i="5"/>
  <c r="Z86" i="5"/>
  <c r="M71" i="4"/>
  <c r="M76" i="4"/>
  <c r="M75" i="4"/>
  <c r="M77" i="4"/>
  <c r="M65" i="4"/>
  <c r="M67" i="4"/>
  <c r="M70" i="4"/>
  <c r="M72" i="4"/>
  <c r="M66" i="4"/>
  <c r="Q71" i="4"/>
  <c r="Q66" i="4"/>
  <c r="Q75" i="4"/>
  <c r="Q77" i="4"/>
  <c r="Q65" i="4"/>
  <c r="Q67" i="4"/>
  <c r="Q70" i="4"/>
  <c r="Q72" i="4"/>
  <c r="Q76" i="4"/>
  <c r="F76" i="4"/>
  <c r="F66" i="4"/>
  <c r="F65" i="4"/>
  <c r="F70" i="4"/>
  <c r="F71" i="4"/>
  <c r="F75" i="4"/>
  <c r="F77" i="4"/>
  <c r="F67" i="4"/>
  <c r="F72" i="4"/>
  <c r="P75" i="4"/>
  <c r="P77" i="4"/>
  <c r="P65" i="4"/>
  <c r="P67" i="4"/>
  <c r="P66" i="4"/>
  <c r="P71" i="4"/>
  <c r="P70" i="4"/>
  <c r="P72" i="4"/>
  <c r="P76" i="4"/>
  <c r="G70" i="4"/>
  <c r="G72" i="4"/>
  <c r="G77" i="4"/>
  <c r="G65" i="4"/>
  <c r="G76" i="4"/>
  <c r="G66" i="4"/>
  <c r="G71" i="4"/>
  <c r="G75" i="4"/>
  <c r="G67" i="4"/>
  <c r="E76" i="4"/>
  <c r="E66" i="4"/>
  <c r="E77" i="4"/>
  <c r="E71" i="4"/>
  <c r="E67" i="4"/>
  <c r="E75" i="4"/>
  <c r="E72" i="4"/>
  <c r="E70" i="4"/>
  <c r="O70" i="4"/>
  <c r="O72" i="4"/>
  <c r="O77" i="4"/>
  <c r="O65" i="4"/>
  <c r="O76" i="4"/>
  <c r="O66" i="4"/>
  <c r="O71" i="4"/>
  <c r="O75" i="4"/>
  <c r="O67" i="4"/>
  <c r="I71" i="4"/>
  <c r="I66" i="4"/>
  <c r="I75" i="4"/>
  <c r="I77" i="4"/>
  <c r="I65" i="4"/>
  <c r="I67" i="4"/>
  <c r="I70" i="4"/>
  <c r="I72" i="4"/>
  <c r="I76" i="4"/>
  <c r="N76" i="4"/>
  <c r="N66" i="4"/>
  <c r="N65" i="4"/>
  <c r="N70" i="4"/>
  <c r="N71" i="4"/>
  <c r="N75" i="4"/>
  <c r="N77" i="4"/>
  <c r="N67" i="4"/>
  <c r="N72" i="4"/>
  <c r="L75" i="4"/>
  <c r="L77" i="4"/>
  <c r="L65" i="4"/>
  <c r="L67" i="4"/>
  <c r="L70" i="4"/>
  <c r="L72" i="4"/>
  <c r="L76" i="4"/>
  <c r="L66" i="4"/>
  <c r="L71" i="4"/>
  <c r="J76" i="4"/>
  <c r="J66" i="4"/>
  <c r="J67" i="4"/>
  <c r="J72" i="4"/>
  <c r="J71" i="4"/>
  <c r="J75" i="4"/>
  <c r="J77" i="4"/>
  <c r="J65" i="4"/>
  <c r="J70" i="4"/>
  <c r="K70" i="4"/>
  <c r="K72" i="4"/>
  <c r="K75" i="4"/>
  <c r="K67" i="4"/>
  <c r="K76" i="4"/>
  <c r="K66" i="4"/>
  <c r="K71" i="4"/>
  <c r="K77" i="4"/>
  <c r="K65" i="4"/>
  <c r="S70" i="4"/>
  <c r="S72" i="4"/>
  <c r="S75" i="4"/>
  <c r="S67" i="4"/>
  <c r="S76" i="4"/>
  <c r="S71" i="4"/>
  <c r="S77" i="4"/>
  <c r="S65" i="4"/>
  <c r="H75" i="4"/>
  <c r="H77" i="4"/>
  <c r="H65" i="4"/>
  <c r="H67" i="4"/>
  <c r="H66" i="4"/>
  <c r="H71" i="4"/>
  <c r="H70" i="4"/>
  <c r="H72" i="4"/>
  <c r="H76" i="4"/>
  <c r="R66" i="4"/>
  <c r="R67" i="4"/>
  <c r="R72" i="4"/>
  <c r="R71" i="4"/>
  <c r="R75" i="4"/>
  <c r="R77" i="4"/>
  <c r="R65" i="4"/>
  <c r="R70" i="4"/>
  <c r="T93" i="4"/>
  <c r="T100" i="4"/>
  <c r="AD84" i="5"/>
  <c r="AD92" i="5"/>
  <c r="AD99" i="5"/>
  <c r="AE101" i="5"/>
  <c r="T92" i="4"/>
  <c r="T99" i="4"/>
  <c r="AE94" i="5"/>
  <c r="AC101" i="5"/>
  <c r="AA94" i="5"/>
  <c r="AD92" i="6"/>
  <c r="AD94" i="6" s="1"/>
  <c r="AD99" i="6"/>
  <c r="T78" i="4"/>
  <c r="T98" i="4"/>
  <c r="T91" i="4"/>
  <c r="T86" i="4"/>
  <c r="AE86" i="5"/>
  <c r="AA86" i="5"/>
  <c r="Y86" i="5"/>
  <c r="AD78" i="5"/>
  <c r="AD91" i="5"/>
  <c r="AD83" i="5"/>
  <c r="AD98" i="5"/>
  <c r="AC94" i="5"/>
  <c r="AE94" i="6"/>
  <c r="AD93" i="5"/>
  <c r="AD85" i="5"/>
  <c r="AD100" i="5"/>
  <c r="Y101" i="5"/>
  <c r="AD84" i="6"/>
  <c r="AD86" i="6" s="1"/>
  <c r="Y94" i="5"/>
  <c r="AB94" i="5"/>
  <c r="AB101" i="5"/>
  <c r="AC86" i="5"/>
  <c r="Y94" i="6"/>
  <c r="AD78" i="6"/>
  <c r="AD101" i="5" l="1"/>
  <c r="T94" i="4"/>
  <c r="T101" i="4"/>
  <c r="AO67" i="4"/>
  <c r="AA72" i="4"/>
  <c r="AN65" i="4"/>
  <c r="AA66" i="4"/>
  <c r="AO66" i="4"/>
  <c r="AA70" i="4"/>
  <c r="AB70" i="4"/>
  <c r="Z70" i="4"/>
  <c r="AP67" i="4"/>
  <c r="AA67" i="4"/>
  <c r="AO65" i="4"/>
  <c r="AP65" i="4"/>
  <c r="AA65" i="4"/>
  <c r="Z71" i="4"/>
  <c r="AN66" i="4"/>
  <c r="AC70" i="4"/>
  <c r="AP66" i="4"/>
  <c r="F91" i="4"/>
  <c r="AB71" i="4"/>
  <c r="AN67" i="4"/>
  <c r="AA71" i="4"/>
  <c r="AC71" i="4"/>
  <c r="AE67" i="4"/>
  <c r="E93" i="4"/>
  <c r="Y71" i="4"/>
  <c r="AE71" i="4"/>
  <c r="E92" i="4"/>
  <c r="AE70" i="4"/>
  <c r="Y70" i="4"/>
  <c r="Y72" i="4"/>
  <c r="E91" i="4"/>
  <c r="H68" i="4"/>
  <c r="J86" i="4"/>
  <c r="AB72" i="4"/>
  <c r="E86" i="4"/>
  <c r="P86" i="4"/>
  <c r="Q68" i="4"/>
  <c r="R86" i="4"/>
  <c r="L68" i="4"/>
  <c r="AC72" i="4"/>
  <c r="Q73" i="4"/>
  <c r="O68" i="4"/>
  <c r="M68" i="4"/>
  <c r="R68" i="4"/>
  <c r="K68" i="4"/>
  <c r="AC67" i="4"/>
  <c r="Z67" i="4"/>
  <c r="L86" i="4"/>
  <c r="N73" i="4"/>
  <c r="F86" i="4"/>
  <c r="S86" i="4"/>
  <c r="S68" i="4"/>
  <c r="H86" i="4"/>
  <c r="M73" i="4"/>
  <c r="R73" i="4"/>
  <c r="O73" i="4"/>
  <c r="H91" i="4"/>
  <c r="H78" i="4"/>
  <c r="H98" i="4"/>
  <c r="Z65" i="4"/>
  <c r="J68" i="4"/>
  <c r="G73" i="4"/>
  <c r="AE65" i="4"/>
  <c r="F68" i="4"/>
  <c r="Y75" i="4"/>
  <c r="AE75" i="4"/>
  <c r="E78" i="4"/>
  <c r="E98" i="4"/>
  <c r="Y67" i="4"/>
  <c r="E68" i="4"/>
  <c r="Y66" i="4"/>
  <c r="AE66" i="4"/>
  <c r="S93" i="4"/>
  <c r="S100" i="4"/>
  <c r="AD86" i="5"/>
  <c r="P93" i="4"/>
  <c r="AC77" i="4"/>
  <c r="P100" i="4"/>
  <c r="P92" i="4"/>
  <c r="AC76" i="4"/>
  <c r="P99" i="4"/>
  <c r="Q86" i="4"/>
  <c r="O91" i="4"/>
  <c r="O78" i="4"/>
  <c r="O98" i="4"/>
  <c r="H92" i="4"/>
  <c r="H99" i="4"/>
  <c r="H73" i="4"/>
  <c r="M91" i="4"/>
  <c r="M78" i="4"/>
  <c r="M98" i="4"/>
  <c r="R92" i="4"/>
  <c r="R99" i="4"/>
  <c r="K99" i="4"/>
  <c r="K92" i="4"/>
  <c r="K91" i="4"/>
  <c r="K78" i="4"/>
  <c r="K98" i="4"/>
  <c r="Z72" i="4"/>
  <c r="E73" i="4"/>
  <c r="P73" i="4"/>
  <c r="O99" i="4"/>
  <c r="O92" i="4"/>
  <c r="K93" i="4"/>
  <c r="K100" i="4"/>
  <c r="J78" i="4"/>
  <c r="J91" i="4"/>
  <c r="J98" i="4"/>
  <c r="J73" i="4"/>
  <c r="G93" i="4"/>
  <c r="Z77" i="4"/>
  <c r="G100" i="4"/>
  <c r="L92" i="4"/>
  <c r="AA76" i="4"/>
  <c r="L99" i="4"/>
  <c r="N86" i="4"/>
  <c r="AB65" i="4"/>
  <c r="AJ65" i="4" s="1"/>
  <c r="N68" i="4"/>
  <c r="F78" i="4"/>
  <c r="F98" i="4"/>
  <c r="F73" i="4"/>
  <c r="I91" i="4"/>
  <c r="AB75" i="4"/>
  <c r="I78" i="4"/>
  <c r="I98" i="4"/>
  <c r="I73" i="4"/>
  <c r="AE77" i="4"/>
  <c r="Y77" i="4"/>
  <c r="E100" i="4"/>
  <c r="AE72" i="4"/>
  <c r="S91" i="4"/>
  <c r="S78" i="4"/>
  <c r="S98" i="4"/>
  <c r="AD94" i="5"/>
  <c r="AC75" i="4"/>
  <c r="P91" i="4"/>
  <c r="P78" i="4"/>
  <c r="P98" i="4"/>
  <c r="AC66" i="4"/>
  <c r="Q93" i="4"/>
  <c r="Q100" i="4"/>
  <c r="O93" i="4"/>
  <c r="O100" i="4"/>
  <c r="H93" i="4"/>
  <c r="H100" i="4"/>
  <c r="R100" i="4"/>
  <c r="R93" i="4"/>
  <c r="K86" i="4"/>
  <c r="K73" i="4"/>
  <c r="N100" i="4"/>
  <c r="N93" i="4"/>
  <c r="F99" i="4"/>
  <c r="F92" i="4"/>
  <c r="I92" i="4"/>
  <c r="AB76" i="4"/>
  <c r="I99" i="4"/>
  <c r="M93" i="4"/>
  <c r="M100" i="4"/>
  <c r="J92" i="4"/>
  <c r="J99" i="4"/>
  <c r="Z75" i="4"/>
  <c r="G91" i="4"/>
  <c r="G78" i="4"/>
  <c r="G98" i="4"/>
  <c r="AA75" i="4"/>
  <c r="L91" i="4"/>
  <c r="L78" i="4"/>
  <c r="L98" i="4"/>
  <c r="N78" i="4"/>
  <c r="N91" i="4"/>
  <c r="N98" i="4"/>
  <c r="F100" i="4"/>
  <c r="F93" i="4"/>
  <c r="AB67" i="4"/>
  <c r="G86" i="4"/>
  <c r="G68" i="4"/>
  <c r="Z66" i="4"/>
  <c r="L73" i="4"/>
  <c r="J100" i="4"/>
  <c r="J93" i="4"/>
  <c r="G99" i="4"/>
  <c r="Z76" i="4"/>
  <c r="G92" i="4"/>
  <c r="L93" i="4"/>
  <c r="AA77" i="4"/>
  <c r="L100" i="4"/>
  <c r="N92" i="4"/>
  <c r="N99" i="4"/>
  <c r="I86" i="4"/>
  <c r="I93" i="4"/>
  <c r="AB77" i="4"/>
  <c r="I100" i="4"/>
  <c r="I68" i="4"/>
  <c r="AB66" i="4"/>
  <c r="Y65" i="4"/>
  <c r="AE76" i="4"/>
  <c r="Y76" i="4"/>
  <c r="E99" i="4"/>
  <c r="S99" i="4"/>
  <c r="S92" i="4"/>
  <c r="S73" i="4"/>
  <c r="AC65" i="4"/>
  <c r="P68" i="4"/>
  <c r="Q91" i="4"/>
  <c r="Q78" i="4"/>
  <c r="Q98" i="4"/>
  <c r="Q92" i="4"/>
  <c r="Q99" i="4"/>
  <c r="O86" i="4"/>
  <c r="M86" i="4"/>
  <c r="M92" i="4"/>
  <c r="M99" i="4"/>
  <c r="R91" i="4"/>
  <c r="R78" i="4"/>
  <c r="R98" i="4"/>
  <c r="AD101" i="6"/>
  <c r="AG65" i="4" l="1"/>
  <c r="AG67" i="4"/>
  <c r="N69" i="4"/>
  <c r="AH65" i="4"/>
  <c r="AK65" i="4"/>
  <c r="AJ66" i="4"/>
  <c r="AD71" i="4"/>
  <c r="AI66" i="4"/>
  <c r="P69" i="4"/>
  <c r="AH67" i="4"/>
  <c r="L69" i="4"/>
  <c r="AK67" i="4"/>
  <c r="J69" i="4"/>
  <c r="K69" i="4"/>
  <c r="Q69" i="4"/>
  <c r="AA73" i="4"/>
  <c r="S69" i="4"/>
  <c r="R69" i="4"/>
  <c r="AI67" i="4"/>
  <c r="M69" i="4"/>
  <c r="AI65" i="4"/>
  <c r="AA68" i="4"/>
  <c r="AD67" i="4"/>
  <c r="AJ67" i="4"/>
  <c r="AJ69" i="4" s="1"/>
  <c r="AK66" i="4"/>
  <c r="O69" i="4"/>
  <c r="I69" i="4"/>
  <c r="K101" i="4"/>
  <c r="AH66" i="4"/>
  <c r="G69" i="4"/>
  <c r="F69" i="4"/>
  <c r="H69" i="4"/>
  <c r="AD70" i="4"/>
  <c r="Y73" i="4"/>
  <c r="AG66" i="4"/>
  <c r="AM65" i="4"/>
  <c r="AM67" i="4"/>
  <c r="AM66" i="4"/>
  <c r="E69" i="4"/>
  <c r="AC68" i="4"/>
  <c r="AD72" i="4"/>
  <c r="AC73" i="4"/>
  <c r="M94" i="4"/>
  <c r="R101" i="4"/>
  <c r="P94" i="4"/>
  <c r="Y68" i="4"/>
  <c r="G94" i="4"/>
  <c r="Z68" i="4"/>
  <c r="AD66" i="4"/>
  <c r="Q94" i="4"/>
  <c r="E94" i="4"/>
  <c r="J94" i="4"/>
  <c r="G101" i="4"/>
  <c r="F94" i="4"/>
  <c r="Z85" i="4"/>
  <c r="Z93" i="4"/>
  <c r="Z100" i="4"/>
  <c r="AB100" i="4"/>
  <c r="AB85" i="4"/>
  <c r="AD77" i="4"/>
  <c r="AB93" i="4"/>
  <c r="N101" i="4"/>
  <c r="R94" i="4"/>
  <c r="O101" i="4"/>
  <c r="AC91" i="4"/>
  <c r="AC83" i="4"/>
  <c r="AC78" i="4"/>
  <c r="AC98" i="4"/>
  <c r="AA84" i="4"/>
  <c r="AA92" i="4"/>
  <c r="AA99" i="4"/>
  <c r="O94" i="4"/>
  <c r="AC100" i="4"/>
  <c r="AC85" i="4"/>
  <c r="AC93" i="4"/>
  <c r="AE83" i="4"/>
  <c r="AE91" i="4"/>
  <c r="AE78" i="4"/>
  <c r="AE98" i="4"/>
  <c r="AE68" i="4"/>
  <c r="I101" i="4"/>
  <c r="L101" i="4"/>
  <c r="H94" i="4"/>
  <c r="L94" i="4"/>
  <c r="I94" i="4"/>
  <c r="Y100" i="4"/>
  <c r="Y85" i="4"/>
  <c r="Y93" i="4"/>
  <c r="AB68" i="4"/>
  <c r="AD65" i="4"/>
  <c r="K94" i="4"/>
  <c r="AC84" i="4"/>
  <c r="AC92" i="4"/>
  <c r="AC99" i="4"/>
  <c r="Z73" i="4"/>
  <c r="H101" i="4"/>
  <c r="S101" i="4"/>
  <c r="E101" i="4"/>
  <c r="AB84" i="4"/>
  <c r="AB92" i="4"/>
  <c r="AD76" i="4"/>
  <c r="AB99" i="4"/>
  <c r="Y84" i="4"/>
  <c r="Y92" i="4"/>
  <c r="Y99" i="4"/>
  <c r="Z92" i="4"/>
  <c r="Z84" i="4"/>
  <c r="Z99" i="4"/>
  <c r="N94" i="4"/>
  <c r="P101" i="4"/>
  <c r="F101" i="4"/>
  <c r="AB73" i="4"/>
  <c r="M101" i="4"/>
  <c r="Q101" i="4"/>
  <c r="S94" i="4"/>
  <c r="AE92" i="4"/>
  <c r="AE84" i="4"/>
  <c r="AE99" i="4"/>
  <c r="AA85" i="4"/>
  <c r="AA93" i="4"/>
  <c r="AA100" i="4"/>
  <c r="AA83" i="4"/>
  <c r="AA91" i="4"/>
  <c r="AA78" i="4"/>
  <c r="AA98" i="4"/>
  <c r="Z83" i="4"/>
  <c r="Z91" i="4"/>
  <c r="Z78" i="4"/>
  <c r="Z98" i="4"/>
  <c r="AE93" i="4"/>
  <c r="AE85" i="4"/>
  <c r="AE100" i="4"/>
  <c r="AB83" i="4"/>
  <c r="AB91" i="4"/>
  <c r="AD75" i="4"/>
  <c r="AB78" i="4"/>
  <c r="AB98" i="4"/>
  <c r="J101" i="4"/>
  <c r="Y91" i="4"/>
  <c r="Y78" i="4"/>
  <c r="Y83" i="4"/>
  <c r="Y98" i="4"/>
  <c r="AE73" i="4"/>
  <c r="AG69" i="4" l="1"/>
  <c r="AH69" i="4"/>
  <c r="AK69" i="4"/>
  <c r="AL66" i="4"/>
  <c r="AK68" i="4"/>
  <c r="AI69" i="4"/>
  <c r="AI68" i="4"/>
  <c r="AJ68" i="4"/>
  <c r="AD68" i="4"/>
  <c r="AL65" i="4"/>
  <c r="AH68" i="4"/>
  <c r="AL67" i="4"/>
  <c r="AM68" i="4"/>
  <c r="AM69" i="4"/>
  <c r="AG68" i="4"/>
  <c r="Z86" i="4"/>
  <c r="AD73" i="4"/>
  <c r="AB86" i="4"/>
  <c r="AA101" i="4"/>
  <c r="AC86" i="4"/>
  <c r="AE101" i="4"/>
  <c r="AE94" i="4"/>
  <c r="Y86" i="4"/>
  <c r="AA94" i="4"/>
  <c r="AD92" i="4"/>
  <c r="AD84" i="4"/>
  <c r="AD99" i="4"/>
  <c r="Z94" i="4"/>
  <c r="AA86" i="4"/>
  <c r="Y101" i="4"/>
  <c r="AD83" i="4"/>
  <c r="AD91" i="4"/>
  <c r="AD78" i="4"/>
  <c r="AD98" i="4"/>
  <c r="AB94" i="4"/>
  <c r="Y94" i="4"/>
  <c r="AC101" i="4"/>
  <c r="AD85" i="4"/>
  <c r="AD93" i="4"/>
  <c r="AD100" i="4"/>
  <c r="AB101" i="4"/>
  <c r="Z101" i="4"/>
  <c r="AE86" i="4"/>
  <c r="AC94" i="4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L68" i="4" l="1"/>
  <c r="AL69" i="4"/>
  <c r="AD86" i="4"/>
  <c r="AD101" i="4"/>
  <c r="AD94" i="4"/>
  <c r="H45" i="3"/>
  <c r="H53" i="3" s="1"/>
  <c r="H38" i="3" l="1"/>
  <c r="H70" i="3" s="1"/>
  <c r="H46" i="3"/>
  <c r="H54" i="3" s="1"/>
  <c r="H37" i="3"/>
  <c r="H69" i="3" s="1"/>
  <c r="H44" i="3"/>
  <c r="H52" i="3" s="1"/>
  <c r="H36" i="3"/>
  <c r="H68" i="3" s="1"/>
  <c r="E44" i="3"/>
  <c r="E52" i="3" s="1"/>
  <c r="S46" i="3" l="1"/>
  <c r="S54" i="3" s="1"/>
  <c r="S36" i="3"/>
  <c r="S68" i="3" s="1"/>
  <c r="S38" i="3"/>
  <c r="S70" i="3" s="1"/>
  <c r="S44" i="3"/>
  <c r="S52" i="3" s="1"/>
  <c r="S45" i="3"/>
  <c r="S53" i="3" s="1"/>
  <c r="S37" i="3"/>
  <c r="S69" i="3" s="1"/>
  <c r="I37" i="3"/>
  <c r="I69" i="3" s="1"/>
  <c r="I45" i="3"/>
  <c r="I46" i="3"/>
  <c r="I54" i="3" s="1"/>
  <c r="I44" i="3"/>
  <c r="I52" i="3" s="1"/>
  <c r="I38" i="3"/>
  <c r="I70" i="3" s="1"/>
  <c r="I36" i="3"/>
  <c r="I68" i="3" s="1"/>
  <c r="U37" i="3"/>
  <c r="U46" i="3"/>
  <c r="U36" i="3"/>
  <c r="U38" i="3"/>
  <c r="U62" i="3" s="1"/>
  <c r="U45" i="3"/>
  <c r="U44" i="3"/>
  <c r="O44" i="3"/>
  <c r="O52" i="3" s="1"/>
  <c r="O45" i="3"/>
  <c r="O53" i="3" s="1"/>
  <c r="O46" i="3"/>
  <c r="O54" i="3" s="1"/>
  <c r="O37" i="3"/>
  <c r="O69" i="3" s="1"/>
  <c r="O36" i="3"/>
  <c r="O68" i="3" s="1"/>
  <c r="O38" i="3"/>
  <c r="O70" i="3" s="1"/>
  <c r="Q46" i="3"/>
  <c r="Q54" i="3" s="1"/>
  <c r="Q36" i="3"/>
  <c r="Q68" i="3" s="1"/>
  <c r="Q45" i="3"/>
  <c r="Q53" i="3" s="1"/>
  <c r="Q38" i="3"/>
  <c r="Q70" i="3" s="1"/>
  <c r="Q44" i="3"/>
  <c r="Q52" i="3" s="1"/>
  <c r="Q37" i="3"/>
  <c r="Q69" i="3" s="1"/>
  <c r="J38" i="3"/>
  <c r="J70" i="3" s="1"/>
  <c r="J45" i="3"/>
  <c r="J36" i="3"/>
  <c r="J68" i="3" s="1"/>
  <c r="J46" i="3"/>
  <c r="J54" i="3" s="1"/>
  <c r="J37" i="3"/>
  <c r="J69" i="3" s="1"/>
  <c r="J44" i="3"/>
  <c r="J52" i="3" s="1"/>
  <c r="F37" i="3"/>
  <c r="F69" i="3" s="1"/>
  <c r="F36" i="3"/>
  <c r="F68" i="3" s="1"/>
  <c r="F38" i="3"/>
  <c r="F70" i="3" s="1"/>
  <c r="F44" i="3"/>
  <c r="F45" i="3"/>
  <c r="F53" i="3" s="1"/>
  <c r="F46" i="3"/>
  <c r="F54" i="3" s="1"/>
  <c r="N46" i="3"/>
  <c r="N54" i="3" s="1"/>
  <c r="N44" i="3"/>
  <c r="N52" i="3" s="1"/>
  <c r="N37" i="3"/>
  <c r="N69" i="3" s="1"/>
  <c r="N36" i="3"/>
  <c r="N68" i="3" s="1"/>
  <c r="N45" i="3"/>
  <c r="N53" i="3" s="1"/>
  <c r="N38" i="3"/>
  <c r="N70" i="3" s="1"/>
  <c r="K36" i="3"/>
  <c r="K68" i="3" s="1"/>
  <c r="K38" i="3"/>
  <c r="K70" i="3" s="1"/>
  <c r="K44" i="3"/>
  <c r="K52" i="3" s="1"/>
  <c r="K45" i="3"/>
  <c r="K53" i="3" s="1"/>
  <c r="K46" i="3"/>
  <c r="K54" i="3" s="1"/>
  <c r="K37" i="3"/>
  <c r="K69" i="3" s="1"/>
  <c r="E46" i="3"/>
  <c r="E54" i="3" s="1"/>
  <c r="E38" i="3"/>
  <c r="E70" i="3" s="1"/>
  <c r="E37" i="3"/>
  <c r="E69" i="3" s="1"/>
  <c r="E36" i="3"/>
  <c r="E68" i="3" s="1"/>
  <c r="E45" i="3"/>
  <c r="E53" i="3" s="1"/>
  <c r="M44" i="3"/>
  <c r="M52" i="3" s="1"/>
  <c r="M38" i="3"/>
  <c r="M70" i="3" s="1"/>
  <c r="M45" i="3"/>
  <c r="M53" i="3" s="1"/>
  <c r="M37" i="3"/>
  <c r="M69" i="3" s="1"/>
  <c r="M46" i="3"/>
  <c r="M54" i="3" s="1"/>
  <c r="M36" i="3"/>
  <c r="M68" i="3" s="1"/>
  <c r="R36" i="3"/>
  <c r="R68" i="3" s="1"/>
  <c r="R45" i="3"/>
  <c r="R53" i="3" s="1"/>
  <c r="R38" i="3"/>
  <c r="R70" i="3" s="1"/>
  <c r="R46" i="3"/>
  <c r="R54" i="3" s="1"/>
  <c r="R37" i="3"/>
  <c r="R69" i="3" s="1"/>
  <c r="R44" i="3"/>
  <c r="R52" i="3" s="1"/>
  <c r="L45" i="3"/>
  <c r="L53" i="3" s="1"/>
  <c r="L46" i="3"/>
  <c r="L54" i="3" s="1"/>
  <c r="L38" i="3"/>
  <c r="L70" i="3" s="1"/>
  <c r="L37" i="3"/>
  <c r="L69" i="3" s="1"/>
  <c r="L36" i="3"/>
  <c r="L68" i="3" s="1"/>
  <c r="L44" i="3"/>
  <c r="L52" i="3" s="1"/>
  <c r="H71" i="3"/>
  <c r="H72" i="3"/>
  <c r="T37" i="3"/>
  <c r="T69" i="3" s="1"/>
  <c r="T44" i="3"/>
  <c r="T52" i="3" s="1"/>
  <c r="T45" i="3"/>
  <c r="T53" i="3" s="1"/>
  <c r="T46" i="3"/>
  <c r="T54" i="3" s="1"/>
  <c r="T38" i="3"/>
  <c r="T70" i="3" s="1"/>
  <c r="T36" i="3"/>
  <c r="T68" i="3" s="1"/>
  <c r="P36" i="3"/>
  <c r="P68" i="3" s="1"/>
  <c r="P46" i="3"/>
  <c r="P37" i="3"/>
  <c r="P69" i="3" s="1"/>
  <c r="P44" i="3"/>
  <c r="P52" i="3" s="1"/>
  <c r="P38" i="3"/>
  <c r="P70" i="3" s="1"/>
  <c r="P45" i="3"/>
  <c r="P53" i="3" s="1"/>
  <c r="H62" i="3"/>
  <c r="H61" i="3"/>
  <c r="H40" i="3"/>
  <c r="H48" i="3"/>
  <c r="H60" i="3"/>
  <c r="H39" i="3"/>
  <c r="F52" i="3" l="1"/>
  <c r="F56" i="3" s="1"/>
  <c r="J53" i="3"/>
  <c r="I53" i="3"/>
  <c r="P54" i="3"/>
  <c r="P71" i="3"/>
  <c r="P72" i="3"/>
  <c r="O71" i="3"/>
  <c r="O72" i="3"/>
  <c r="T72" i="3"/>
  <c r="T71" i="3"/>
  <c r="N71" i="3"/>
  <c r="N72" i="3"/>
  <c r="F71" i="3"/>
  <c r="F72" i="3"/>
  <c r="U54" i="3"/>
  <c r="L72" i="3"/>
  <c r="L71" i="3"/>
  <c r="I72" i="3"/>
  <c r="I71" i="3"/>
  <c r="R72" i="3"/>
  <c r="R71" i="3"/>
  <c r="E72" i="3"/>
  <c r="E71" i="3"/>
  <c r="M72" i="3"/>
  <c r="M71" i="3"/>
  <c r="Q72" i="3"/>
  <c r="Q71" i="3"/>
  <c r="U52" i="3"/>
  <c r="S72" i="3"/>
  <c r="S71" i="3"/>
  <c r="K72" i="3"/>
  <c r="K71" i="3"/>
  <c r="J72" i="3"/>
  <c r="J71" i="3"/>
  <c r="U53" i="3"/>
  <c r="H56" i="3"/>
  <c r="M40" i="3"/>
  <c r="Q40" i="3"/>
  <c r="H63" i="3"/>
  <c r="J40" i="3"/>
  <c r="R56" i="3"/>
  <c r="P40" i="3"/>
  <c r="L40" i="3"/>
  <c r="K48" i="3"/>
  <c r="K60" i="3"/>
  <c r="E61" i="3"/>
  <c r="O62" i="3"/>
  <c r="T48" i="3"/>
  <c r="T60" i="3"/>
  <c r="N61" i="3"/>
  <c r="I62" i="3"/>
  <c r="N40" i="3"/>
  <c r="S40" i="3"/>
  <c r="R62" i="3"/>
  <c r="J62" i="3"/>
  <c r="P61" i="3"/>
  <c r="T61" i="3"/>
  <c r="N48" i="3"/>
  <c r="N60" i="3"/>
  <c r="S61" i="3"/>
  <c r="K40" i="3"/>
  <c r="F40" i="3"/>
  <c r="R61" i="3"/>
  <c r="K62" i="3"/>
  <c r="E48" i="3"/>
  <c r="E60" i="3"/>
  <c r="Q48" i="3"/>
  <c r="Q60" i="3"/>
  <c r="P48" i="3"/>
  <c r="P60" i="3"/>
  <c r="O61" i="3"/>
  <c r="L61" i="3"/>
  <c r="N62" i="3"/>
  <c r="I48" i="3"/>
  <c r="I60" i="3"/>
  <c r="S48" i="3"/>
  <c r="S60" i="3"/>
  <c r="F62" i="3"/>
  <c r="J48" i="3"/>
  <c r="J60" i="3"/>
  <c r="Q62" i="3"/>
  <c r="M48" i="3"/>
  <c r="M60" i="3"/>
  <c r="I40" i="3"/>
  <c r="F48" i="3"/>
  <c r="F60" i="3"/>
  <c r="K61" i="3"/>
  <c r="E62" i="3"/>
  <c r="O48" i="3"/>
  <c r="O60" i="3"/>
  <c r="L62" i="3"/>
  <c r="M62" i="3"/>
  <c r="O40" i="3"/>
  <c r="R40" i="3"/>
  <c r="T40" i="3"/>
  <c r="F61" i="3"/>
  <c r="R48" i="3"/>
  <c r="R60" i="3"/>
  <c r="J61" i="3"/>
  <c r="E40" i="3"/>
  <c r="Q61" i="3"/>
  <c r="P62" i="3"/>
  <c r="T62" i="3"/>
  <c r="U60" i="3"/>
  <c r="U40" i="3"/>
  <c r="L48" i="3"/>
  <c r="L60" i="3"/>
  <c r="M61" i="3"/>
  <c r="I61" i="3"/>
  <c r="S62" i="3"/>
  <c r="U48" i="3"/>
  <c r="H47" i="3"/>
  <c r="H55" i="3"/>
  <c r="E39" i="3"/>
  <c r="U61" i="3"/>
  <c r="U39" i="3"/>
  <c r="K39" i="3"/>
  <c r="T39" i="3"/>
  <c r="O39" i="3"/>
  <c r="U47" i="3"/>
  <c r="J39" i="3"/>
  <c r="M39" i="3"/>
  <c r="P39" i="3"/>
  <c r="L39" i="3"/>
  <c r="R39" i="3"/>
  <c r="N39" i="3"/>
  <c r="F39" i="3"/>
  <c r="I39" i="3"/>
  <c r="S39" i="3"/>
  <c r="Q39" i="3"/>
  <c r="U55" i="3" l="1"/>
  <c r="S56" i="3"/>
  <c r="E55" i="3"/>
  <c r="O56" i="3"/>
  <c r="U63" i="3"/>
  <c r="U56" i="3"/>
  <c r="Q56" i="3"/>
  <c r="L56" i="3"/>
  <c r="M56" i="3"/>
  <c r="T56" i="3"/>
  <c r="I56" i="3"/>
  <c r="E56" i="3"/>
  <c r="J56" i="3"/>
  <c r="N56" i="3"/>
  <c r="K56" i="3"/>
  <c r="P56" i="3"/>
  <c r="E63" i="3"/>
  <c r="F63" i="3"/>
  <c r="S63" i="3"/>
  <c r="I63" i="3"/>
  <c r="Q47" i="3"/>
  <c r="Q55" i="3"/>
  <c r="I47" i="3"/>
  <c r="I55" i="3"/>
  <c r="R63" i="3"/>
  <c r="L47" i="3"/>
  <c r="L55" i="3"/>
  <c r="J63" i="3"/>
  <c r="K63" i="3"/>
  <c r="N63" i="3"/>
  <c r="Q63" i="3"/>
  <c r="P55" i="3"/>
  <c r="P47" i="3"/>
  <c r="M47" i="3"/>
  <c r="M55" i="3"/>
  <c r="S55" i="3"/>
  <c r="S47" i="3"/>
  <c r="R55" i="3"/>
  <c r="R47" i="3"/>
  <c r="L63" i="3"/>
  <c r="P63" i="3"/>
  <c r="M63" i="3"/>
  <c r="E47" i="3"/>
  <c r="N55" i="3"/>
  <c r="N47" i="3"/>
  <c r="O47" i="3"/>
  <c r="O55" i="3"/>
  <c r="T55" i="3"/>
  <c r="T47" i="3"/>
  <c r="J55" i="3"/>
  <c r="J47" i="3"/>
  <c r="O63" i="3"/>
  <c r="T63" i="3"/>
  <c r="K47" i="3"/>
  <c r="K55" i="3"/>
  <c r="F47" i="3"/>
  <c r="F55" i="3"/>
  <c r="F31" i="2" l="1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E31" i="2"/>
  <c r="E27" i="2"/>
  <c r="U14" i="2"/>
  <c r="U9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E9" i="2"/>
  <c r="E38" i="2" l="1"/>
  <c r="E70" i="2" s="1"/>
  <c r="E37" i="2"/>
  <c r="E69" i="2" s="1"/>
  <c r="R46" i="2"/>
  <c r="R54" i="2" s="1"/>
  <c r="Q38" i="2"/>
  <c r="Q70" i="2" s="1"/>
  <c r="F38" i="2"/>
  <c r="F70" i="2" s="1"/>
  <c r="E46" i="2"/>
  <c r="E54" i="2" s="1"/>
  <c r="O38" i="2"/>
  <c r="O70" i="2" s="1"/>
  <c r="I38" i="2"/>
  <c r="I70" i="2" s="1"/>
  <c r="E45" i="2"/>
  <c r="E53" i="2" s="1"/>
  <c r="F46" i="2"/>
  <c r="F54" i="2" s="1"/>
  <c r="R45" i="2"/>
  <c r="R53" i="2" s="1"/>
  <c r="R37" i="2"/>
  <c r="R69" i="2" s="1"/>
  <c r="R38" i="2"/>
  <c r="R70" i="2" s="1"/>
  <c r="H45" i="2"/>
  <c r="H53" i="2" s="1"/>
  <c r="H46" i="2"/>
  <c r="H54" i="2" s="1"/>
  <c r="H38" i="2"/>
  <c r="H70" i="2" s="1"/>
  <c r="H37" i="2"/>
  <c r="H69" i="2" s="1"/>
  <c r="O46" i="2"/>
  <c r="O54" i="2" s="1"/>
  <c r="O45" i="2"/>
  <c r="O53" i="2" s="1"/>
  <c r="O37" i="2"/>
  <c r="N46" i="2"/>
  <c r="N54" i="2" s="1"/>
  <c r="N45" i="2"/>
  <c r="N53" i="2" s="1"/>
  <c r="N38" i="2"/>
  <c r="N70" i="2" s="1"/>
  <c r="N37" i="2"/>
  <c r="N69" i="2" s="1"/>
  <c r="I37" i="2"/>
  <c r="I69" i="2" s="1"/>
  <c r="I46" i="2"/>
  <c r="I45" i="2"/>
  <c r="G38" i="2"/>
  <c r="G70" i="2" s="1"/>
  <c r="G37" i="2"/>
  <c r="G69" i="2" s="1"/>
  <c r="G46" i="2"/>
  <c r="G54" i="2" s="1"/>
  <c r="G45" i="2"/>
  <c r="L45" i="2"/>
  <c r="L53" i="2" s="1"/>
  <c r="L38" i="2"/>
  <c r="L70" i="2" s="1"/>
  <c r="L46" i="2"/>
  <c r="L54" i="2" s="1"/>
  <c r="L37" i="2"/>
  <c r="L69" i="2" s="1"/>
  <c r="S38" i="2"/>
  <c r="S70" i="2" s="1"/>
  <c r="S37" i="2"/>
  <c r="S69" i="2" s="1"/>
  <c r="S45" i="2"/>
  <c r="S46" i="2"/>
  <c r="M37" i="2"/>
  <c r="M69" i="2" s="1"/>
  <c r="M45" i="2"/>
  <c r="M53" i="2" s="1"/>
  <c r="M46" i="2"/>
  <c r="M54" i="2" s="1"/>
  <c r="M38" i="2"/>
  <c r="M70" i="2" s="1"/>
  <c r="J46" i="2"/>
  <c r="J54" i="2" s="1"/>
  <c r="J45" i="2"/>
  <c r="J53" i="2" s="1"/>
  <c r="J37" i="2"/>
  <c r="J69" i="2" s="1"/>
  <c r="J38" i="2"/>
  <c r="J70" i="2" s="1"/>
  <c r="P45" i="2"/>
  <c r="P46" i="2"/>
  <c r="P54" i="2" s="1"/>
  <c r="P37" i="2"/>
  <c r="P69" i="2" s="1"/>
  <c r="P38" i="2"/>
  <c r="P70" i="2" s="1"/>
  <c r="E72" i="2" l="1"/>
  <c r="E55" i="2"/>
  <c r="M61" i="2"/>
  <c r="G39" i="2"/>
  <c r="P53" i="2"/>
  <c r="P56" i="2" s="1"/>
  <c r="F45" i="2"/>
  <c r="F61" i="2" s="1"/>
  <c r="E71" i="2"/>
  <c r="S62" i="2"/>
  <c r="S54" i="2"/>
  <c r="G53" i="2"/>
  <c r="F37" i="2"/>
  <c r="F69" i="2" s="1"/>
  <c r="F71" i="2" s="1"/>
  <c r="I62" i="2"/>
  <c r="I54" i="2"/>
  <c r="S53" i="2"/>
  <c r="Q45" i="2"/>
  <c r="Q61" i="2" s="1"/>
  <c r="Q46" i="2"/>
  <c r="Q54" i="2" s="1"/>
  <c r="I53" i="2"/>
  <c r="Q37" i="2"/>
  <c r="Q69" i="2" s="1"/>
  <c r="Q72" i="2" s="1"/>
  <c r="H72" i="2"/>
  <c r="H71" i="2"/>
  <c r="J72" i="2"/>
  <c r="J71" i="2"/>
  <c r="S72" i="2"/>
  <c r="S71" i="2"/>
  <c r="G72" i="2"/>
  <c r="G71" i="2"/>
  <c r="E56" i="2"/>
  <c r="U38" i="2"/>
  <c r="U37" i="2"/>
  <c r="U46" i="2"/>
  <c r="U54" i="2" s="1"/>
  <c r="U45" i="2"/>
  <c r="L72" i="2"/>
  <c r="L71" i="2"/>
  <c r="O39" i="2"/>
  <c r="O69" i="2"/>
  <c r="P72" i="2"/>
  <c r="P71" i="2"/>
  <c r="R72" i="2"/>
  <c r="R71" i="2"/>
  <c r="N72" i="2"/>
  <c r="N71" i="2"/>
  <c r="S40" i="2"/>
  <c r="M71" i="2"/>
  <c r="M72" i="2"/>
  <c r="I72" i="2"/>
  <c r="I71" i="2"/>
  <c r="T45" i="2"/>
  <c r="T53" i="2" s="1"/>
  <c r="T38" i="2"/>
  <c r="T70" i="2" s="1"/>
  <c r="T46" i="2"/>
  <c r="T54" i="2" s="1"/>
  <c r="T37" i="2"/>
  <c r="T69" i="2" s="1"/>
  <c r="K38" i="2"/>
  <c r="K70" i="2" s="1"/>
  <c r="K37" i="2"/>
  <c r="K69" i="2" s="1"/>
  <c r="K45" i="2"/>
  <c r="K46" i="2"/>
  <c r="K54" i="2" s="1"/>
  <c r="G40" i="2"/>
  <c r="L56" i="2"/>
  <c r="R47" i="2"/>
  <c r="H56" i="2"/>
  <c r="H62" i="2"/>
  <c r="N56" i="2"/>
  <c r="O56" i="2"/>
  <c r="L62" i="2"/>
  <c r="J47" i="2"/>
  <c r="M56" i="2"/>
  <c r="G61" i="2"/>
  <c r="J61" i="2"/>
  <c r="I47" i="2"/>
  <c r="M47" i="2"/>
  <c r="R61" i="2"/>
  <c r="H40" i="2"/>
  <c r="R40" i="2"/>
  <c r="S48" i="2"/>
  <c r="R48" i="2"/>
  <c r="H39" i="2"/>
  <c r="S61" i="2"/>
  <c r="S63" i="2" s="1"/>
  <c r="R39" i="2"/>
  <c r="G48" i="2"/>
  <c r="S47" i="2"/>
  <c r="I61" i="2"/>
  <c r="R62" i="2"/>
  <c r="S39" i="2"/>
  <c r="J48" i="2"/>
  <c r="I48" i="2"/>
  <c r="U62" i="2"/>
  <c r="J40" i="2"/>
  <c r="J39" i="2"/>
  <c r="Q62" i="2"/>
  <c r="F62" i="2"/>
  <c r="P61" i="2"/>
  <c r="P48" i="2"/>
  <c r="P47" i="2"/>
  <c r="P40" i="2"/>
  <c r="P39" i="2"/>
  <c r="L40" i="2"/>
  <c r="L39" i="2"/>
  <c r="N62" i="2"/>
  <c r="I40" i="2"/>
  <c r="I39" i="2"/>
  <c r="M62" i="2"/>
  <c r="M63" i="2" s="1"/>
  <c r="Q39" i="2"/>
  <c r="N39" i="2"/>
  <c r="N40" i="2"/>
  <c r="N47" i="2"/>
  <c r="N61" i="2"/>
  <c r="N48" i="2"/>
  <c r="O62" i="2"/>
  <c r="L47" i="2"/>
  <c r="L48" i="2"/>
  <c r="L61" i="2"/>
  <c r="O61" i="2"/>
  <c r="O48" i="2"/>
  <c r="O47" i="2"/>
  <c r="F47" i="2"/>
  <c r="Q48" i="2"/>
  <c r="O40" i="2"/>
  <c r="M40" i="2"/>
  <c r="M39" i="2"/>
  <c r="H61" i="2"/>
  <c r="H48" i="2"/>
  <c r="H47" i="2"/>
  <c r="G62" i="2"/>
  <c r="R55" i="2"/>
  <c r="P62" i="2"/>
  <c r="G47" i="2"/>
  <c r="J62" i="2"/>
  <c r="M48" i="2"/>
  <c r="F9" i="1"/>
  <c r="G9" i="1"/>
  <c r="F14" i="1"/>
  <c r="G14" i="1"/>
  <c r="F40" i="2" l="1"/>
  <c r="F39" i="2"/>
  <c r="F72" i="2"/>
  <c r="G63" i="2"/>
  <c r="I63" i="2"/>
  <c r="F48" i="2"/>
  <c r="Q71" i="2"/>
  <c r="S56" i="2"/>
  <c r="K53" i="2"/>
  <c r="K56" i="2" s="1"/>
  <c r="F53" i="2"/>
  <c r="F56" i="2" s="1"/>
  <c r="Q47" i="2"/>
  <c r="Q40" i="2"/>
  <c r="Q53" i="2"/>
  <c r="Q56" i="2" s="1"/>
  <c r="O72" i="2"/>
  <c r="O71" i="2"/>
  <c r="K72" i="2"/>
  <c r="K71" i="2"/>
  <c r="T72" i="2"/>
  <c r="T71" i="2"/>
  <c r="I56" i="2"/>
  <c r="L55" i="2"/>
  <c r="H63" i="2"/>
  <c r="M55" i="2"/>
  <c r="S55" i="2"/>
  <c r="J63" i="2"/>
  <c r="L63" i="2"/>
  <c r="J56" i="2"/>
  <c r="O55" i="2"/>
  <c r="G56" i="2"/>
  <c r="R56" i="2"/>
  <c r="I55" i="2"/>
  <c r="R63" i="2"/>
  <c r="J55" i="2"/>
  <c r="N63" i="2"/>
  <c r="Q63" i="2"/>
  <c r="G55" i="2"/>
  <c r="H55" i="2"/>
  <c r="O63" i="2"/>
  <c r="P55" i="2"/>
  <c r="T62" i="2"/>
  <c r="E62" i="2"/>
  <c r="K62" i="2"/>
  <c r="K40" i="2"/>
  <c r="K39" i="2"/>
  <c r="U53" i="2"/>
  <c r="U47" i="2"/>
  <c r="U48" i="2"/>
  <c r="T40" i="2"/>
  <c r="T39" i="2"/>
  <c r="E40" i="2"/>
  <c r="E39" i="2"/>
  <c r="F63" i="2"/>
  <c r="T61" i="2"/>
  <c r="T47" i="2"/>
  <c r="T48" i="2"/>
  <c r="E47" i="2"/>
  <c r="E61" i="2"/>
  <c r="E48" i="2"/>
  <c r="N55" i="2"/>
  <c r="K47" i="2"/>
  <c r="K61" i="2"/>
  <c r="K48" i="2"/>
  <c r="P63" i="2"/>
  <c r="U61" i="2"/>
  <c r="U63" i="2" s="1"/>
  <c r="U40" i="2"/>
  <c r="U39" i="2"/>
  <c r="Q55" i="2" l="1"/>
  <c r="K63" i="2"/>
  <c r="F55" i="2"/>
  <c r="F37" i="1"/>
  <c r="F74" i="1" s="1"/>
  <c r="F36" i="1"/>
  <c r="F73" i="1" s="1"/>
  <c r="T55" i="2"/>
  <c r="T56" i="2"/>
  <c r="U55" i="2"/>
  <c r="U56" i="2"/>
  <c r="E63" i="2"/>
  <c r="T63" i="2"/>
  <c r="K55" i="2"/>
  <c r="F38" i="1" l="1"/>
  <c r="F75" i="1" s="1"/>
  <c r="F77" i="1" s="1"/>
  <c r="G46" i="1"/>
  <c r="G45" i="1"/>
  <c r="G44" i="1"/>
  <c r="F46" i="1"/>
  <c r="F62" i="1" s="1"/>
  <c r="F44" i="1"/>
  <c r="F60" i="1" s="1"/>
  <c r="F45" i="1"/>
  <c r="F53" i="1" s="1"/>
  <c r="G38" i="1"/>
  <c r="G75" i="1" s="1"/>
  <c r="G36" i="1"/>
  <c r="G73" i="1" s="1"/>
  <c r="G37" i="1"/>
  <c r="G74" i="1" s="1"/>
  <c r="G77" i="1" l="1"/>
  <c r="F61" i="1"/>
  <c r="F63" i="1" s="1"/>
  <c r="F54" i="1"/>
  <c r="F39" i="1"/>
  <c r="F40" i="1"/>
  <c r="F47" i="1"/>
  <c r="F52" i="1"/>
  <c r="F48" i="1"/>
  <c r="E46" i="1"/>
  <c r="E45" i="1"/>
  <c r="E73" i="1"/>
  <c r="E44" i="1"/>
  <c r="G76" i="1"/>
  <c r="F76" i="1"/>
  <c r="E37" i="1"/>
  <c r="E74" i="1" s="1"/>
  <c r="E38" i="1"/>
  <c r="E75" i="1" s="1"/>
  <c r="G52" i="1"/>
  <c r="G54" i="1"/>
  <c r="G53" i="1"/>
  <c r="G62" i="1"/>
  <c r="G61" i="1"/>
  <c r="G40" i="1"/>
  <c r="G39" i="1"/>
  <c r="G60" i="1"/>
  <c r="G47" i="1"/>
  <c r="G48" i="1"/>
  <c r="U14" i="1"/>
  <c r="U9" i="1"/>
  <c r="F56" i="1" l="1"/>
  <c r="F55" i="1"/>
  <c r="E76" i="1"/>
  <c r="E77" i="1"/>
  <c r="G56" i="1"/>
  <c r="E48" i="1"/>
  <c r="E60" i="1"/>
  <c r="E47" i="1"/>
  <c r="E61" i="1"/>
  <c r="G63" i="1"/>
  <c r="E62" i="1"/>
  <c r="G55" i="1"/>
  <c r="E40" i="1"/>
  <c r="E39" i="1"/>
  <c r="U37" i="1" l="1"/>
  <c r="U61" i="1" s="1"/>
  <c r="U36" i="1"/>
  <c r="U38" i="1"/>
  <c r="U62" i="1" s="1"/>
  <c r="U46" i="1"/>
  <c r="U44" i="1"/>
  <c r="U45" i="1"/>
  <c r="E63" i="1"/>
  <c r="U54" i="1" l="1"/>
  <c r="U53" i="1"/>
  <c r="Q44" i="1"/>
  <c r="Q45" i="1"/>
  <c r="Q46" i="1"/>
  <c r="Q36" i="1"/>
  <c r="Q73" i="1" s="1"/>
  <c r="Q38" i="1"/>
  <c r="Q75" i="1" s="1"/>
  <c r="Q37" i="1"/>
  <c r="Q74" i="1" s="1"/>
  <c r="U40" i="1"/>
  <c r="U39" i="1"/>
  <c r="U60" i="1"/>
  <c r="U63" i="1" s="1"/>
  <c r="U52" i="1"/>
  <c r="U48" i="1"/>
  <c r="U47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E14" i="1"/>
  <c r="T9" i="1"/>
  <c r="S9" i="1"/>
  <c r="R9" i="1"/>
  <c r="Q9" i="1"/>
  <c r="P9" i="1"/>
  <c r="O9" i="1"/>
  <c r="N9" i="1"/>
  <c r="M9" i="1"/>
  <c r="L9" i="1"/>
  <c r="K9" i="1"/>
  <c r="J9" i="1"/>
  <c r="I9" i="1"/>
  <c r="H9" i="1"/>
  <c r="E9" i="1"/>
  <c r="Q54" i="1" l="1"/>
  <c r="S46" i="1"/>
  <c r="S44" i="1"/>
  <c r="S45" i="1"/>
  <c r="E54" i="1"/>
  <c r="E53" i="1"/>
  <c r="E52" i="1"/>
  <c r="I44" i="1"/>
  <c r="I45" i="1"/>
  <c r="I46" i="1"/>
  <c r="I36" i="1"/>
  <c r="I73" i="1" s="1"/>
  <c r="M44" i="1"/>
  <c r="M45" i="1"/>
  <c r="M46" i="1"/>
  <c r="T44" i="1"/>
  <c r="T45" i="1"/>
  <c r="T46" i="1"/>
  <c r="Q76" i="1"/>
  <c r="Q77" i="1"/>
  <c r="N44" i="1"/>
  <c r="N45" i="1"/>
  <c r="N46" i="1"/>
  <c r="K44" i="1"/>
  <c r="K45" i="1"/>
  <c r="K46" i="1"/>
  <c r="R44" i="1"/>
  <c r="R45" i="1"/>
  <c r="R46" i="1"/>
  <c r="R54" i="1" s="1"/>
  <c r="M36" i="1"/>
  <c r="M73" i="1" s="1"/>
  <c r="M37" i="1"/>
  <c r="M74" i="1" s="1"/>
  <c r="M38" i="1"/>
  <c r="M75" i="1" s="1"/>
  <c r="T37" i="1"/>
  <c r="T74" i="1" s="1"/>
  <c r="T36" i="1"/>
  <c r="T73" i="1" s="1"/>
  <c r="T38" i="1"/>
  <c r="T75" i="1" s="1"/>
  <c r="S38" i="1"/>
  <c r="S75" i="1" s="1"/>
  <c r="S36" i="1"/>
  <c r="S73" i="1" s="1"/>
  <c r="S37" i="1"/>
  <c r="S74" i="1" s="1"/>
  <c r="N37" i="1"/>
  <c r="N74" i="1" s="1"/>
  <c r="N36" i="1"/>
  <c r="N73" i="1" s="1"/>
  <c r="N38" i="1"/>
  <c r="N75" i="1" s="1"/>
  <c r="R37" i="1"/>
  <c r="R74" i="1" s="1"/>
  <c r="R38" i="1"/>
  <c r="R75" i="1" s="1"/>
  <c r="R36" i="1"/>
  <c r="R73" i="1" s="1"/>
  <c r="K38" i="1"/>
  <c r="K75" i="1" s="1"/>
  <c r="K36" i="1"/>
  <c r="K73" i="1" s="1"/>
  <c r="K37" i="1"/>
  <c r="K74" i="1" s="1"/>
  <c r="I38" i="1"/>
  <c r="I75" i="1" s="1"/>
  <c r="I37" i="1"/>
  <c r="I74" i="1" s="1"/>
  <c r="U55" i="1"/>
  <c r="U56" i="1"/>
  <c r="T77" i="1" l="1"/>
  <c r="O44" i="1"/>
  <c r="O46" i="1"/>
  <c r="O45" i="1"/>
  <c r="N76" i="1"/>
  <c r="E56" i="1"/>
  <c r="J46" i="1"/>
  <c r="J44" i="1"/>
  <c r="J45" i="1"/>
  <c r="J53" i="1" s="1"/>
  <c r="N77" i="1"/>
  <c r="P44" i="1"/>
  <c r="P45" i="1"/>
  <c r="P46" i="1"/>
  <c r="K77" i="1"/>
  <c r="K76" i="1"/>
  <c r="M76" i="1"/>
  <c r="M77" i="1"/>
  <c r="H44" i="1"/>
  <c r="H45" i="1"/>
  <c r="H46" i="1"/>
  <c r="L44" i="1"/>
  <c r="L45" i="1"/>
  <c r="L46" i="1"/>
  <c r="S76" i="1"/>
  <c r="S77" i="1"/>
  <c r="R76" i="1"/>
  <c r="R77" i="1"/>
  <c r="I77" i="1"/>
  <c r="I76" i="1"/>
  <c r="T76" i="1"/>
  <c r="J37" i="1"/>
  <c r="J74" i="1" s="1"/>
  <c r="J38" i="1"/>
  <c r="J75" i="1" s="1"/>
  <c r="J36" i="1"/>
  <c r="J73" i="1" s="1"/>
  <c r="P36" i="1"/>
  <c r="P73" i="1" s="1"/>
  <c r="P37" i="1"/>
  <c r="P74" i="1" s="1"/>
  <c r="P38" i="1"/>
  <c r="P75" i="1" s="1"/>
  <c r="H36" i="1"/>
  <c r="H73" i="1" s="1"/>
  <c r="H37" i="1"/>
  <c r="H74" i="1" s="1"/>
  <c r="H38" i="1"/>
  <c r="H75" i="1" s="1"/>
  <c r="O38" i="1"/>
  <c r="O75" i="1" s="1"/>
  <c r="O37" i="1"/>
  <c r="O74" i="1" s="1"/>
  <c r="O36" i="1"/>
  <c r="O73" i="1" s="1"/>
  <c r="L37" i="1"/>
  <c r="L74" i="1" s="1"/>
  <c r="L38" i="1"/>
  <c r="L75" i="1" s="1"/>
  <c r="L36" i="1"/>
  <c r="L73" i="1" s="1"/>
  <c r="M52" i="1"/>
  <c r="T53" i="1"/>
  <c r="M54" i="1"/>
  <c r="I52" i="1"/>
  <c r="S52" i="1"/>
  <c r="I54" i="1"/>
  <c r="Q52" i="1"/>
  <c r="M53" i="1"/>
  <c r="N53" i="1"/>
  <c r="N52" i="1"/>
  <c r="I53" i="1"/>
  <c r="K53" i="1"/>
  <c r="T54" i="1"/>
  <c r="S53" i="1"/>
  <c r="Q53" i="1"/>
  <c r="R52" i="1"/>
  <c r="N54" i="1"/>
  <c r="K52" i="1"/>
  <c r="S54" i="1"/>
  <c r="K54" i="1"/>
  <c r="T52" i="1"/>
  <c r="R53" i="1"/>
  <c r="N40" i="1"/>
  <c r="N39" i="1"/>
  <c r="T40" i="1"/>
  <c r="T39" i="1"/>
  <c r="S48" i="1"/>
  <c r="S47" i="1"/>
  <c r="S60" i="1"/>
  <c r="N61" i="1"/>
  <c r="T61" i="1"/>
  <c r="M62" i="1"/>
  <c r="I62" i="1"/>
  <c r="K62" i="1"/>
  <c r="S40" i="1"/>
  <c r="S39" i="1"/>
  <c r="M40" i="1"/>
  <c r="M39" i="1"/>
  <c r="I48" i="1"/>
  <c r="I47" i="1"/>
  <c r="I60" i="1"/>
  <c r="K40" i="1"/>
  <c r="K39" i="1"/>
  <c r="T60" i="1"/>
  <c r="T48" i="1"/>
  <c r="T47" i="1"/>
  <c r="Q48" i="1"/>
  <c r="Q60" i="1"/>
  <c r="Q47" i="1"/>
  <c r="Q40" i="1"/>
  <c r="Q39" i="1"/>
  <c r="R62" i="1"/>
  <c r="M61" i="1"/>
  <c r="I40" i="1"/>
  <c r="I39" i="1"/>
  <c r="K48" i="1"/>
  <c r="K47" i="1"/>
  <c r="K60" i="1"/>
  <c r="E55" i="1"/>
  <c r="S61" i="1"/>
  <c r="Q61" i="1"/>
  <c r="R48" i="1"/>
  <c r="R47" i="1"/>
  <c r="R60" i="1"/>
  <c r="M48" i="1"/>
  <c r="M60" i="1"/>
  <c r="M47" i="1"/>
  <c r="N62" i="1"/>
  <c r="N47" i="1"/>
  <c r="N60" i="1"/>
  <c r="N48" i="1"/>
  <c r="I61" i="1"/>
  <c r="K61" i="1"/>
  <c r="T62" i="1"/>
  <c r="S62" i="1"/>
  <c r="Q62" i="1"/>
  <c r="R61" i="1"/>
  <c r="R40" i="1"/>
  <c r="R39" i="1"/>
  <c r="G36" i="3" l="1"/>
  <c r="G68" i="3" s="1"/>
  <c r="L77" i="1"/>
  <c r="L76" i="1"/>
  <c r="H77" i="1"/>
  <c r="H76" i="1"/>
  <c r="O77" i="1"/>
  <c r="P77" i="1"/>
  <c r="P76" i="1"/>
  <c r="J76" i="1"/>
  <c r="J77" i="1"/>
  <c r="O76" i="1"/>
  <c r="N56" i="1"/>
  <c r="K56" i="1"/>
  <c r="H54" i="1"/>
  <c r="I56" i="1"/>
  <c r="O53" i="1"/>
  <c r="J52" i="1"/>
  <c r="L52" i="1"/>
  <c r="R56" i="1"/>
  <c r="P54" i="1"/>
  <c r="P53" i="1"/>
  <c r="O54" i="1"/>
  <c r="H52" i="1"/>
  <c r="H53" i="1"/>
  <c r="T56" i="1"/>
  <c r="Q56" i="1"/>
  <c r="S56" i="1"/>
  <c r="M56" i="1"/>
  <c r="L53" i="1"/>
  <c r="P52" i="1"/>
  <c r="J54" i="1"/>
  <c r="O52" i="1"/>
  <c r="L54" i="1"/>
  <c r="R55" i="1"/>
  <c r="I63" i="1"/>
  <c r="T63" i="1"/>
  <c r="S55" i="1"/>
  <c r="Q55" i="1"/>
  <c r="N55" i="1"/>
  <c r="H62" i="1"/>
  <c r="K63" i="1"/>
  <c r="N63" i="1"/>
  <c r="I55" i="1"/>
  <c r="S63" i="1"/>
  <c r="J40" i="1"/>
  <c r="J39" i="1"/>
  <c r="O62" i="1"/>
  <c r="O61" i="1"/>
  <c r="M55" i="1"/>
  <c r="P40" i="1"/>
  <c r="P39" i="1"/>
  <c r="L62" i="1"/>
  <c r="H61" i="1"/>
  <c r="K55" i="1"/>
  <c r="T55" i="1"/>
  <c r="L61" i="1"/>
  <c r="O40" i="1"/>
  <c r="O39" i="1"/>
  <c r="P62" i="1"/>
  <c r="J48" i="1"/>
  <c r="J47" i="1"/>
  <c r="J60" i="1"/>
  <c r="H40" i="1"/>
  <c r="H39" i="1"/>
  <c r="P61" i="1"/>
  <c r="J61" i="1"/>
  <c r="H48" i="1"/>
  <c r="H60" i="1"/>
  <c r="H47" i="1"/>
  <c r="P48" i="1"/>
  <c r="P60" i="1"/>
  <c r="P47" i="1"/>
  <c r="M63" i="1"/>
  <c r="R63" i="1"/>
  <c r="Q63" i="1"/>
  <c r="L40" i="1"/>
  <c r="L39" i="1"/>
  <c r="L47" i="1"/>
  <c r="L60" i="1"/>
  <c r="L48" i="1"/>
  <c r="J62" i="1"/>
  <c r="O60" i="1"/>
  <c r="O48" i="1"/>
  <c r="O47" i="1"/>
  <c r="G37" i="3" l="1"/>
  <c r="G69" i="3" s="1"/>
  <c r="V76" i="1"/>
  <c r="U76" i="1"/>
  <c r="G38" i="3"/>
  <c r="G70" i="3" s="1"/>
  <c r="G46" i="3"/>
  <c r="G44" i="3"/>
  <c r="G45" i="3"/>
  <c r="G53" i="3" s="1"/>
  <c r="P63" i="1"/>
  <c r="O56" i="1"/>
  <c r="H56" i="1"/>
  <c r="L56" i="1"/>
  <c r="P56" i="1"/>
  <c r="H63" i="1"/>
  <c r="J56" i="1"/>
  <c r="H55" i="1"/>
  <c r="O63" i="1"/>
  <c r="L63" i="1"/>
  <c r="P55" i="1"/>
  <c r="J63" i="1"/>
  <c r="J55" i="1"/>
  <c r="L55" i="1"/>
  <c r="O55" i="1"/>
  <c r="G40" i="3" l="1"/>
  <c r="G72" i="3"/>
  <c r="G52" i="3"/>
  <c r="G61" i="3"/>
  <c r="G54" i="3"/>
  <c r="G55" i="3" s="1"/>
  <c r="G62" i="3"/>
  <c r="G71" i="3"/>
  <c r="G48" i="3"/>
  <c r="G39" i="3"/>
  <c r="G60" i="3"/>
  <c r="G47" i="3"/>
  <c r="G63" i="3" l="1"/>
  <c r="G56" i="3"/>
</calcChain>
</file>

<file path=xl/sharedStrings.xml><?xml version="1.0" encoding="utf-8"?>
<sst xmlns="http://schemas.openxmlformats.org/spreadsheetml/2006/main" count="2193" uniqueCount="193">
  <si>
    <t>Replete food treatment</t>
  </si>
  <si>
    <t>Concentration data</t>
  </si>
  <si>
    <t>All values in µg C/ mg C POC</t>
  </si>
  <si>
    <t>01 Asp</t>
  </si>
  <si>
    <t>06 Thr</t>
  </si>
  <si>
    <t>07 Gly</t>
  </si>
  <si>
    <t>08 Ala</t>
  </si>
  <si>
    <t>09 Pro</t>
  </si>
  <si>
    <t>10 Val</t>
  </si>
  <si>
    <t>11 Met</t>
  </si>
  <si>
    <t>13 Ile</t>
  </si>
  <si>
    <t>14 Leu</t>
  </si>
  <si>
    <t>15 Tyr</t>
  </si>
  <si>
    <t>16 Lys</t>
  </si>
  <si>
    <t>17 His</t>
  </si>
  <si>
    <t>18 Phe</t>
  </si>
  <si>
    <t>19 Arg</t>
  </si>
  <si>
    <t>R1</t>
  </si>
  <si>
    <t>R2</t>
  </si>
  <si>
    <t>R3</t>
  </si>
  <si>
    <t>average</t>
  </si>
  <si>
    <t>Zoop_labelled (with 20% algae)</t>
  </si>
  <si>
    <t>Isotopic values</t>
  </si>
  <si>
    <t>All values in %13C of 12C</t>
  </si>
  <si>
    <t>Algae_unlabelled</t>
  </si>
  <si>
    <t xml:space="preserve">Algae_labelled at 20% </t>
  </si>
  <si>
    <t>Zoopl_unlabelled</t>
  </si>
  <si>
    <t>Experimental time</t>
  </si>
  <si>
    <t>speific grazing</t>
  </si>
  <si>
    <t>specific growth</t>
  </si>
  <si>
    <t>[% of body weight per day]</t>
  </si>
  <si>
    <t>Zooplankton</t>
  </si>
  <si>
    <t>% net growth eff</t>
  </si>
  <si>
    <t>P limitation experiment</t>
  </si>
  <si>
    <t>N1</t>
  </si>
  <si>
    <t>N2</t>
  </si>
  <si>
    <t>N3</t>
  </si>
  <si>
    <t>All values in µg C AA/ mg C POC</t>
  </si>
  <si>
    <r>
      <rPr>
        <i/>
        <sz val="12"/>
        <color theme="1"/>
        <rFont val="Times New Roman"/>
        <family val="1"/>
      </rPr>
      <t>(abs.</t>
    </r>
    <r>
      <rPr>
        <sz val="12"/>
        <color theme="1"/>
        <rFont val="Times New Roman"/>
        <family val="1"/>
      </rPr>
      <t xml:space="preserve">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C </t>
    </r>
    <r>
      <rPr>
        <i/>
        <sz val="12"/>
        <color theme="1"/>
        <rFont val="Times New Roman"/>
        <family val="1"/>
      </rPr>
      <t>Sample</t>
    </r>
    <r>
      <rPr>
        <sz val="12"/>
        <color theme="1"/>
        <rFont val="Times New Roman"/>
        <family val="1"/>
      </rPr>
      <t xml:space="preserve">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</t>
    </r>
    <r>
      <rPr>
        <i/>
        <sz val="12"/>
        <color theme="1"/>
        <rFont val="Times New Roman"/>
        <family val="1"/>
      </rPr>
      <t>abs.</t>
    </r>
    <r>
      <rPr>
        <sz val="12"/>
        <color theme="1"/>
        <rFont val="Times New Roman"/>
        <family val="1"/>
      </rPr>
      <t xml:space="preserve">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C </t>
    </r>
    <r>
      <rPr>
        <i/>
        <sz val="12"/>
        <color theme="1"/>
        <rFont val="Times New Roman"/>
        <family val="1"/>
      </rPr>
      <t>Sample</t>
    </r>
    <r>
      <rPr>
        <sz val="12"/>
        <color theme="1"/>
        <rFont val="Times New Roman"/>
        <family val="1"/>
      </rPr>
      <t xml:space="preserve"> T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)</t>
    </r>
  </si>
  <si>
    <t>(1)</t>
  </si>
  <si>
    <r>
      <t>(</t>
    </r>
    <r>
      <rPr>
        <i/>
        <sz val="12"/>
        <color theme="1"/>
        <rFont val="Times New Roman"/>
        <family val="1"/>
      </rPr>
      <t>abs.</t>
    </r>
    <r>
      <rPr>
        <sz val="12"/>
        <color theme="1"/>
        <rFont val="Times New Roman"/>
        <family val="1"/>
      </rPr>
      <t xml:space="preserve">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C </t>
    </r>
    <r>
      <rPr>
        <i/>
        <sz val="12"/>
        <color theme="1"/>
        <rFont val="Times New Roman"/>
        <family val="1"/>
      </rPr>
      <t>Source</t>
    </r>
    <r>
      <rPr>
        <sz val="12"/>
        <color theme="1"/>
        <rFont val="Times New Roman"/>
        <family val="1"/>
      </rPr>
      <t xml:space="preserve">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</t>
    </r>
    <r>
      <rPr>
        <i/>
        <sz val="12"/>
        <color theme="1"/>
        <rFont val="Times New Roman"/>
        <family val="1"/>
      </rPr>
      <t>abs.</t>
    </r>
    <r>
      <rPr>
        <sz val="12"/>
        <color theme="1"/>
        <rFont val="Times New Roman"/>
        <family val="1"/>
      </rPr>
      <t xml:space="preserve">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C </t>
    </r>
    <r>
      <rPr>
        <i/>
        <sz val="12"/>
        <color theme="1"/>
        <rFont val="Times New Roman"/>
        <family val="1"/>
      </rPr>
      <t>Source</t>
    </r>
    <r>
      <rPr>
        <sz val="12"/>
        <color theme="1"/>
        <rFont val="Times New Roman"/>
        <family val="1"/>
      </rPr>
      <t xml:space="preserve"> T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)</t>
    </r>
  </si>
  <si>
    <t>POC</t>
  </si>
  <si>
    <t>Comments</t>
  </si>
  <si>
    <t>04 Ser</t>
  </si>
  <si>
    <t>05 Glu</t>
  </si>
  <si>
    <t>Values calculated using mean POC values (after labelling)</t>
  </si>
  <si>
    <t>Experiment time (h)</t>
  </si>
  <si>
    <t>Grey values based on means of Ser+Glu and divided according to biomass ratios in copepods</t>
  </si>
  <si>
    <t>C14:0</t>
  </si>
  <si>
    <t>C16:0</t>
  </si>
  <si>
    <t>C18:0</t>
  </si>
  <si>
    <t>C18:3w6</t>
  </si>
  <si>
    <t>C18:3w3</t>
  </si>
  <si>
    <t>C18:4w3</t>
  </si>
  <si>
    <t>C20:4w6</t>
  </si>
  <si>
    <t>C22:0</t>
  </si>
  <si>
    <t>C20:5w3</t>
  </si>
  <si>
    <t>C22:6w3</t>
  </si>
  <si>
    <t>polar</t>
  </si>
  <si>
    <t>neutral</t>
  </si>
  <si>
    <t>total</t>
  </si>
  <si>
    <t>C16:1w7</t>
  </si>
  <si>
    <t>C18:1w9</t>
  </si>
  <si>
    <t>C18:1w7</t>
  </si>
  <si>
    <t>C18:2w6</t>
  </si>
  <si>
    <t>Labelled</t>
  </si>
  <si>
    <t>Unlabelled</t>
  </si>
  <si>
    <t>Pytoplankton</t>
  </si>
  <si>
    <t>Isotopic values -phytoplankton</t>
  </si>
  <si>
    <t>Isotopic values -zooplankton</t>
  </si>
  <si>
    <t>All values in µg C FA/ mg C POC</t>
  </si>
  <si>
    <t>For C22 values of C20:5w3 were asumed as measured values were not trustworthy</t>
  </si>
  <si>
    <t>SFA</t>
  </si>
  <si>
    <t>MUFA</t>
  </si>
  <si>
    <t>DUFA</t>
  </si>
  <si>
    <t>HUFA18</t>
  </si>
  <si>
    <t>HUFA20</t>
  </si>
  <si>
    <t>HUFAall</t>
  </si>
  <si>
    <t>FAall</t>
  </si>
  <si>
    <t>C16:4w1</t>
  </si>
  <si>
    <t>P food treatment</t>
  </si>
  <si>
    <t>N food treatment</t>
  </si>
  <si>
    <t>P1</t>
  </si>
  <si>
    <t>P2</t>
  </si>
  <si>
    <t>P3</t>
  </si>
  <si>
    <t>SD</t>
  </si>
  <si>
    <r>
      <t xml:space="preserve">x </t>
    </r>
    <r>
      <rPr>
        <i/>
        <sz val="12"/>
        <color theme="1"/>
        <rFont val="Times New Roman"/>
        <family val="1"/>
      </rPr>
      <t>conc. Sample</t>
    </r>
    <r>
      <rPr>
        <sz val="12"/>
        <color theme="1"/>
        <rFont val="Times New Roman"/>
        <family val="1"/>
      </rPr>
      <t xml:space="preserve"> x growth x t</t>
    </r>
    <r>
      <rPr>
        <vertAlign val="superscript"/>
        <sz val="12"/>
        <color theme="1"/>
        <rFont val="Times New Roman"/>
        <family val="1"/>
      </rPr>
      <t>-1</t>
    </r>
  </si>
  <si>
    <t>R</t>
  </si>
  <si>
    <t>N</t>
  </si>
  <si>
    <t>P</t>
  </si>
  <si>
    <t>sd</t>
  </si>
  <si>
    <t>mean</t>
  </si>
  <si>
    <t>Turn-over rate [%]</t>
  </si>
  <si>
    <t>% allocation to Po</t>
  </si>
  <si>
    <t>Fraction in polar</t>
  </si>
  <si>
    <t>Recycling rate*</t>
  </si>
  <si>
    <t>specific retention  [% of AA compound in copepod body retained per day]</t>
  </si>
  <si>
    <t>retention rate [µg AA retained/ mg POC/day]</t>
  </si>
  <si>
    <t>retention efficiency  [%]</t>
  </si>
  <si>
    <t>Retention efficiency is calculated based on retention rates and grazing rates (calculated by specific grazing rates x AA composition of algae)</t>
  </si>
  <si>
    <r>
      <rPr>
        <i/>
        <sz val="11"/>
        <color theme="1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 xml:space="preserve"> =</t>
    </r>
  </si>
  <si>
    <t>Formula rentention rate</t>
  </si>
  <si>
    <t>Net growth efficiencies are calculated as % of retained carbon that is transformed to new biomass</t>
  </si>
  <si>
    <t>Algae_labelled</t>
  </si>
  <si>
    <t>Retention rate [µg C FA assimilated/ mg POC]</t>
  </si>
  <si>
    <t>specific retention  [% of FA compound in copepod body assimilated per day]</t>
  </si>
  <si>
    <t xml:space="preserve">Algae_labelled </t>
  </si>
  <si>
    <t>If &gt;86% of population were adults</t>
  </si>
  <si>
    <t>day</t>
  </si>
  <si>
    <t>n1</t>
  </si>
  <si>
    <t>n2</t>
  </si>
  <si>
    <t>n3</t>
  </si>
  <si>
    <t>n4</t>
  </si>
  <si>
    <t>n5</t>
  </si>
  <si>
    <t>n6</t>
  </si>
  <si>
    <t>c1</t>
  </si>
  <si>
    <t>c2</t>
  </si>
  <si>
    <t>c3</t>
  </si>
  <si>
    <t>c4f</t>
  </si>
  <si>
    <t>c4 m</t>
  </si>
  <si>
    <t>c5 f</t>
  </si>
  <si>
    <t>c5 m</t>
  </si>
  <si>
    <t>a f</t>
  </si>
  <si>
    <t>a m</t>
  </si>
  <si>
    <t>treatment</t>
  </si>
  <si>
    <t>weighted sum</t>
  </si>
  <si>
    <t>sum</t>
  </si>
  <si>
    <t>replicate</t>
  </si>
  <si>
    <t>%adults</t>
  </si>
  <si>
    <t>%females</t>
  </si>
  <si>
    <t>stage increase</t>
  </si>
  <si>
    <t>14 oct</t>
  </si>
  <si>
    <t>-P1</t>
  </si>
  <si>
    <t>1</t>
  </si>
  <si>
    <t>15 oct</t>
  </si>
  <si>
    <t>16 oct</t>
  </si>
  <si>
    <t>17 oct</t>
  </si>
  <si>
    <t>18 oct</t>
  </si>
  <si>
    <t>19 oct</t>
  </si>
  <si>
    <t>20 oct</t>
  </si>
  <si>
    <t>21 oct</t>
  </si>
  <si>
    <t>22 oct</t>
  </si>
  <si>
    <t>23 oct</t>
  </si>
  <si>
    <t>72f  31m</t>
  </si>
  <si>
    <t>-P2</t>
  </si>
  <si>
    <t>2</t>
  </si>
  <si>
    <t>-P3</t>
  </si>
  <si>
    <t>3</t>
  </si>
  <si>
    <t>53 f 33m</t>
  </si>
  <si>
    <t>If &gt;100% of population were adults</t>
  </si>
  <si>
    <t>-N1</t>
  </si>
  <si>
    <t>-N2</t>
  </si>
  <si>
    <t xml:space="preserve"> 40f 36 m</t>
  </si>
  <si>
    <t>-N3</t>
  </si>
  <si>
    <t xml:space="preserve">44 f </t>
  </si>
  <si>
    <t xml:space="preserve">58 f 6 m </t>
  </si>
  <si>
    <t xml:space="preserve"> 48 f 14m</t>
  </si>
  <si>
    <t>1dead-female</t>
  </si>
  <si>
    <t>1 dead-female</t>
  </si>
  <si>
    <t>1dead-male</t>
  </si>
  <si>
    <t>replicates</t>
  </si>
  <si>
    <t>day 1</t>
  </si>
  <si>
    <t>day 2</t>
  </si>
  <si>
    <t>day 3</t>
  </si>
  <si>
    <t>mortality losses</t>
  </si>
  <si>
    <t>days</t>
  </si>
  <si>
    <t>none</t>
  </si>
  <si>
    <t>grazing [mg C / mg C / da7]</t>
  </si>
  <si>
    <t>cell walls</t>
  </si>
  <si>
    <t>cell organells</t>
  </si>
  <si>
    <t>Cytosol</t>
  </si>
  <si>
    <t>Total</t>
  </si>
  <si>
    <t>molar</t>
  </si>
  <si>
    <t>ratio</t>
  </si>
  <si>
    <t xml:space="preserve"> C </t>
  </si>
  <si>
    <t xml:space="preserve"> N </t>
  </si>
  <si>
    <t xml:space="preserve"> P </t>
  </si>
  <si>
    <t>C:N</t>
  </si>
  <si>
    <t>C:P</t>
  </si>
  <si>
    <t>N:P</t>
  </si>
  <si>
    <t>NA</t>
  </si>
  <si>
    <t>NB</t>
  </si>
  <si>
    <t>NC</t>
  </si>
  <si>
    <t>RA</t>
  </si>
  <si>
    <t>RB</t>
  </si>
  <si>
    <t>RC</t>
  </si>
  <si>
    <t>PA</t>
  </si>
  <si>
    <t>PB</t>
  </si>
  <si>
    <t>PC</t>
  </si>
  <si>
    <t>molar ratio</t>
  </si>
  <si>
    <t>averagae</t>
  </si>
  <si>
    <t xml:space="preserve">Egg counts per day </t>
  </si>
  <si>
    <t>Eggs/female/day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</si>
</sst>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"/>
    <numFmt numFmtId="167" formatCode="0.0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Geneva"/>
      <family val="2"/>
    </font>
    <font>
      <b/>
      <sz val="10"/>
      <name val="Geneva"/>
      <family val="2"/>
    </font>
    <font>
      <sz val="10"/>
      <color indexed="8"/>
      <name val="Geneva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Geneva"/>
      <family val="2"/>
    </font>
    <font>
      <b/>
      <sz val="10"/>
      <color rgb="FF000000"/>
      <name val="Geneva"/>
      <family val="2"/>
    </font>
    <font>
      <sz val="10"/>
      <color rgb="FF000000"/>
      <name val="Geneva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3" fillId="3" borderId="0" xfId="0" applyFont="1" applyFill="1" applyBorder="1"/>
    <xf numFmtId="2" fontId="0" fillId="0" borderId="0" xfId="0" applyNumberFormat="1"/>
    <xf numFmtId="0" fontId="0" fillId="4" borderId="0" xfId="0" applyFill="1"/>
    <xf numFmtId="164" fontId="4" fillId="4" borderId="0" xfId="0" applyNumberFormat="1" applyFont="1" applyFill="1"/>
    <xf numFmtId="2" fontId="0" fillId="0" borderId="0" xfId="0" applyNumberFormat="1" applyFill="1"/>
    <xf numFmtId="0" fontId="6" fillId="0" borderId="0" xfId="1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 applyBorder="1"/>
    <xf numFmtId="0" fontId="6" fillId="0" borderId="0" xfId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Border="1"/>
    <xf numFmtId="0" fontId="7" fillId="0" borderId="0" xfId="0" applyFont="1" applyFill="1"/>
    <xf numFmtId="0" fontId="7" fillId="4" borderId="0" xfId="0" applyFont="1" applyFill="1"/>
    <xf numFmtId="0" fontId="0" fillId="5" borderId="0" xfId="0" applyFill="1"/>
    <xf numFmtId="0" fontId="2" fillId="5" borderId="0" xfId="0" applyFont="1" applyFill="1"/>
    <xf numFmtId="164" fontId="8" fillId="5" borderId="0" xfId="0" applyNumberFormat="1" applyFont="1" applyFill="1"/>
    <xf numFmtId="0" fontId="7" fillId="0" borderId="0" xfId="0" applyFont="1"/>
    <xf numFmtId="0" fontId="0" fillId="0" borderId="0" xfId="0" applyFill="1" applyBorder="1"/>
    <xf numFmtId="2" fontId="5" fillId="5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7" fillId="0" borderId="0" xfId="0" applyFont="1" applyFill="1" applyBorder="1"/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top" wrapText="1"/>
    </xf>
    <xf numFmtId="2" fontId="4" fillId="4" borderId="0" xfId="0" applyNumberFormat="1" applyFont="1" applyFill="1"/>
    <xf numFmtId="165" fontId="0" fillId="0" borderId="0" xfId="0" applyNumberFormat="1"/>
    <xf numFmtId="2" fontId="16" fillId="0" borderId="0" xfId="0" applyNumberFormat="1" applyFont="1" applyFill="1"/>
    <xf numFmtId="0" fontId="0" fillId="6" borderId="0" xfId="0" applyFill="1" applyBorder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vertical="center" wrapText="1"/>
    </xf>
    <xf numFmtId="0" fontId="1" fillId="0" borderId="0" xfId="0" applyFont="1" applyFill="1"/>
    <xf numFmtId="0" fontId="3" fillId="0" borderId="0" xfId="0" applyFont="1" applyFill="1" applyBorder="1"/>
    <xf numFmtId="164" fontId="4" fillId="0" borderId="0" xfId="0" applyNumberFormat="1" applyFont="1" applyFill="1"/>
    <xf numFmtId="0" fontId="0" fillId="0" borderId="0" xfId="0" applyFill="1" applyAlignment="1">
      <alignment horizontal="left"/>
    </xf>
    <xf numFmtId="2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2" fontId="4" fillId="0" borderId="0" xfId="0" applyNumberFormat="1" applyFont="1" applyFill="1"/>
    <xf numFmtId="2" fontId="19" fillId="0" borderId="0" xfId="0" applyNumberFormat="1" applyFont="1"/>
    <xf numFmtId="2" fontId="20" fillId="0" borderId="0" xfId="0" applyNumberFormat="1" applyFont="1"/>
    <xf numFmtId="2" fontId="7" fillId="0" borderId="0" xfId="0" applyNumberFormat="1" applyFont="1"/>
    <xf numFmtId="2" fontId="21" fillId="0" borderId="0" xfId="0" applyNumberFormat="1" applyFont="1"/>
    <xf numFmtId="2" fontId="0" fillId="0" borderId="0" xfId="0" applyNumberFormat="1" applyFont="1"/>
    <xf numFmtId="0" fontId="0" fillId="6" borderId="0" xfId="0" applyNumberFormat="1" applyFill="1" applyBorder="1"/>
    <xf numFmtId="0" fontId="0" fillId="9" borderId="0" xfId="0" applyFill="1"/>
    <xf numFmtId="0" fontId="17" fillId="0" borderId="0" xfId="0" applyFont="1" applyAlignment="1">
      <alignment vertical="center" wrapText="1"/>
    </xf>
    <xf numFmtId="0" fontId="2" fillId="8" borderId="0" xfId="0" applyFont="1" applyFill="1"/>
    <xf numFmtId="0" fontId="17" fillId="0" borderId="0" xfId="0" applyFont="1" applyAlignment="1">
      <alignment vertical="center"/>
    </xf>
    <xf numFmtId="0" fontId="6" fillId="8" borderId="0" xfId="1" applyFont="1" applyFill="1" applyBorder="1" applyAlignment="1">
      <alignment wrapText="1"/>
    </xf>
    <xf numFmtId="0" fontId="6" fillId="8" borderId="0" xfId="0" applyFont="1" applyFill="1" applyBorder="1" applyAlignment="1">
      <alignment wrapText="1"/>
    </xf>
    <xf numFmtId="0" fontId="0" fillId="0" borderId="0" xfId="0" applyFont="1" applyAlignment="1">
      <alignment vertical="top" wrapText="1"/>
    </xf>
    <xf numFmtId="0" fontId="17" fillId="0" borderId="0" xfId="0" applyFont="1" applyFill="1" applyAlignment="1"/>
    <xf numFmtId="0" fontId="0" fillId="0" borderId="0" xfId="0" applyAlignment="1"/>
    <xf numFmtId="0" fontId="16" fillId="7" borderId="0" xfId="0" applyFont="1" applyFill="1"/>
    <xf numFmtId="0" fontId="6" fillId="8" borderId="0" xfId="1" applyFont="1" applyFill="1" applyBorder="1" applyAlignment="1">
      <alignment horizontal="left" wrapText="1"/>
    </xf>
    <xf numFmtId="165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ont="1" applyFill="1"/>
    <xf numFmtId="0" fontId="18" fillId="0" borderId="0" xfId="0" applyFont="1" applyFill="1" applyAlignment="1"/>
    <xf numFmtId="2" fontId="0" fillId="0" borderId="0" xfId="0" applyNumberFormat="1" applyFill="1" applyBorder="1"/>
    <xf numFmtId="164" fontId="4" fillId="0" borderId="0" xfId="0" applyNumberFormat="1" applyFont="1" applyFill="1" applyBorder="1"/>
    <xf numFmtId="166" fontId="4" fillId="0" borderId="0" xfId="0" applyNumberFormat="1" applyFont="1" applyFill="1" applyBorder="1"/>
    <xf numFmtId="2" fontId="4" fillId="0" borderId="0" xfId="0" applyNumberFormat="1" applyFont="1" applyFill="1" applyBorder="1"/>
    <xf numFmtId="0" fontId="16" fillId="0" borderId="0" xfId="0" applyFont="1" applyFill="1" applyBorder="1"/>
    <xf numFmtId="2" fontId="0" fillId="4" borderId="0" xfId="0" applyNumberFormat="1" applyFill="1"/>
    <xf numFmtId="0" fontId="23" fillId="0" borderId="0" xfId="0" applyFont="1" applyFill="1"/>
    <xf numFmtId="0" fontId="22" fillId="0" borderId="0" xfId="0" applyFont="1" applyFill="1" applyBorder="1"/>
    <xf numFmtId="2" fontId="1" fillId="0" borderId="0" xfId="0" applyNumberFormat="1" applyFont="1" applyFill="1"/>
    <xf numFmtId="0" fontId="18" fillId="0" borderId="0" xfId="0" applyFont="1" applyFill="1" applyAlignment="1">
      <alignment wrapText="1"/>
    </xf>
    <xf numFmtId="166" fontId="4" fillId="0" borderId="0" xfId="0" applyNumberFormat="1" applyFont="1" applyFill="1"/>
    <xf numFmtId="167" fontId="0" fillId="0" borderId="0" xfId="0" applyNumberFormat="1" applyFill="1" applyAlignment="1">
      <alignment vertical="top" wrapText="1"/>
    </xf>
    <xf numFmtId="1" fontId="0" fillId="0" borderId="0" xfId="0" applyNumberFormat="1" applyAlignment="1">
      <alignment horizontal="center"/>
    </xf>
    <xf numFmtId="1" fontId="24" fillId="0" borderId="0" xfId="0" applyNumberFormat="1" applyFont="1" applyAlignment="1">
      <alignment horizontal="center"/>
    </xf>
    <xf numFmtId="1" fontId="24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7" fillId="6" borderId="0" xfId="0" applyFont="1" applyFill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KM0703SampleLog.x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2"/>
  <sheetViews>
    <sheetView topLeftCell="A22" zoomScale="75" zoomScaleNormal="75" workbookViewId="0">
      <selection activeCell="W26" sqref="W26:W27"/>
    </sheetView>
  </sheetViews>
  <sheetFormatPr defaultColWidth="8.85546875" defaultRowHeight="15"/>
  <cols>
    <col min="1" max="1" width="23.7109375" customWidth="1"/>
    <col min="2" max="2" width="28.7109375" customWidth="1"/>
    <col min="3" max="3" width="13.42578125" customWidth="1"/>
    <col min="4" max="4" width="12.140625" customWidth="1"/>
    <col min="21" max="21" width="10.7109375" customWidth="1"/>
    <col min="22" max="22" width="10" customWidth="1"/>
    <col min="23" max="23" width="12.7109375" customWidth="1"/>
    <col min="29" max="29" width="11.42578125" customWidth="1"/>
  </cols>
  <sheetData>
    <row r="1" spans="1:43">
      <c r="B1" t="s">
        <v>0</v>
      </c>
      <c r="V1" s="3"/>
    </row>
    <row r="2" spans="1:43">
      <c r="V2" s="3"/>
    </row>
    <row r="3" spans="1:43">
      <c r="A3" t="s">
        <v>42</v>
      </c>
      <c r="B3" s="1" t="s">
        <v>1</v>
      </c>
      <c r="C3" s="1"/>
      <c r="D3" s="1"/>
      <c r="E3" s="1"/>
      <c r="F3" s="1"/>
      <c r="G3" s="1"/>
      <c r="V3" s="3"/>
    </row>
    <row r="4" spans="1:43">
      <c r="E4" s="2" t="s">
        <v>37</v>
      </c>
      <c r="F4" s="2"/>
      <c r="G4" s="2"/>
      <c r="H4" s="3"/>
      <c r="V4" s="3"/>
    </row>
    <row r="5" spans="1:43">
      <c r="E5" s="4" t="s">
        <v>3</v>
      </c>
      <c r="F5" s="4" t="s">
        <v>43</v>
      </c>
      <c r="G5" s="4" t="s">
        <v>44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4" t="s">
        <v>41</v>
      </c>
      <c r="V5" s="8"/>
      <c r="W5" s="5"/>
    </row>
    <row r="6" spans="1:43">
      <c r="B6" t="s">
        <v>103</v>
      </c>
      <c r="C6" t="s">
        <v>17</v>
      </c>
      <c r="D6" s="3"/>
      <c r="E6" s="5">
        <v>12.217394164007919</v>
      </c>
      <c r="F6" s="5">
        <v>26.629749325125502</v>
      </c>
      <c r="G6" s="5">
        <v>40.01330303820319</v>
      </c>
      <c r="H6" s="5">
        <v>34.382753395138479</v>
      </c>
      <c r="I6" s="5">
        <v>33.255490949067656</v>
      </c>
      <c r="J6" s="5">
        <v>57.977517100124395</v>
      </c>
      <c r="K6" s="5">
        <v>33.599963261511192</v>
      </c>
      <c r="L6" s="5">
        <v>56.574893094715456</v>
      </c>
      <c r="M6" s="5">
        <v>9.3776338594325512</v>
      </c>
      <c r="N6" s="5">
        <v>45.696373953519036</v>
      </c>
      <c r="O6" s="5">
        <v>104.48654765945615</v>
      </c>
      <c r="P6" s="5">
        <v>56.142894487390599</v>
      </c>
      <c r="Q6" s="5">
        <v>44.593760091913019</v>
      </c>
      <c r="R6" s="5">
        <v>7.0996705430502294</v>
      </c>
      <c r="S6" s="5">
        <v>67.201760598303522</v>
      </c>
      <c r="T6" s="5">
        <v>24.505994456525539</v>
      </c>
      <c r="U6">
        <v>1000</v>
      </c>
      <c r="V6" s="8"/>
      <c r="W6" s="5"/>
    </row>
    <row r="7" spans="1:43">
      <c r="B7" t="s">
        <v>103</v>
      </c>
      <c r="C7" t="s">
        <v>18</v>
      </c>
      <c r="D7" s="3"/>
      <c r="E7" s="5">
        <v>38.462285037590675</v>
      </c>
      <c r="F7" s="5">
        <v>33.007706404714135</v>
      </c>
      <c r="G7" s="5">
        <v>72.547680968631909</v>
      </c>
      <c r="H7" s="5">
        <v>40.582316123539115</v>
      </c>
      <c r="I7" s="5">
        <v>37.810853442444703</v>
      </c>
      <c r="J7" s="5">
        <v>68.524001811822842</v>
      </c>
      <c r="K7" s="5">
        <v>33.78199029783984</v>
      </c>
      <c r="L7" s="5">
        <v>63.452609092701657</v>
      </c>
      <c r="M7" s="5">
        <v>10.123900317317725</v>
      </c>
      <c r="N7" s="5">
        <v>49.383583239721155</v>
      </c>
      <c r="O7" s="5">
        <v>111.75946717545843</v>
      </c>
      <c r="P7" s="5">
        <v>57.458237384050513</v>
      </c>
      <c r="Q7" s="5">
        <v>38.485023647063095</v>
      </c>
      <c r="R7" s="5">
        <v>5.7520188743916396</v>
      </c>
      <c r="S7" s="5">
        <v>68.989889100576889</v>
      </c>
      <c r="T7" s="5">
        <v>21.382112219140023</v>
      </c>
      <c r="U7">
        <v>1000</v>
      </c>
      <c r="V7" s="8"/>
      <c r="W7" s="5"/>
    </row>
    <row r="8" spans="1:43">
      <c r="B8" t="s">
        <v>103</v>
      </c>
      <c r="C8" t="s">
        <v>19</v>
      </c>
      <c r="D8" s="3"/>
      <c r="E8" s="5">
        <v>12.006380554035895</v>
      </c>
      <c r="F8" s="5">
        <v>29.375704596176575</v>
      </c>
      <c r="G8" s="5">
        <v>39.662874988598652</v>
      </c>
      <c r="H8" s="5">
        <v>31.564703855597728</v>
      </c>
      <c r="I8" s="5">
        <v>30.546388778611298</v>
      </c>
      <c r="J8" s="5">
        <v>63.342950247094933</v>
      </c>
      <c r="K8" s="5">
        <v>35.387735522291685</v>
      </c>
      <c r="L8" s="5">
        <v>61.212824952019872</v>
      </c>
      <c r="M8" s="5">
        <v>8.8151767053239247</v>
      </c>
      <c r="N8" s="5">
        <v>48.765155481955979</v>
      </c>
      <c r="O8" s="5">
        <v>112.08324190915334</v>
      </c>
      <c r="P8" s="5">
        <v>55.317000901813749</v>
      </c>
      <c r="Q8" s="5">
        <v>45.400985764691164</v>
      </c>
      <c r="R8" s="5">
        <v>6.9107827388694965</v>
      </c>
      <c r="S8" s="5">
        <v>66.953568130515876</v>
      </c>
      <c r="T8" s="5">
        <v>26.868654496140117</v>
      </c>
      <c r="U8">
        <v>1000</v>
      </c>
      <c r="V8" s="8"/>
      <c r="W8" s="5"/>
    </row>
    <row r="9" spans="1:43">
      <c r="B9" s="6" t="s">
        <v>103</v>
      </c>
      <c r="C9" s="6" t="s">
        <v>20</v>
      </c>
      <c r="D9" s="6"/>
      <c r="E9" s="7">
        <f>AVERAGE(E6:E8)</f>
        <v>20.895353251878163</v>
      </c>
      <c r="F9" s="7">
        <f t="shared" ref="F9:G9" si="0">AVERAGE(F6:F8)</f>
        <v>29.671053442005405</v>
      </c>
      <c r="G9" s="7">
        <f t="shared" si="0"/>
        <v>50.741286331811246</v>
      </c>
      <c r="H9" s="7">
        <f t="shared" ref="H9:U9" si="1">AVERAGE(H6:H8)</f>
        <v>35.509924458091774</v>
      </c>
      <c r="I9" s="7">
        <f t="shared" si="1"/>
        <v>33.870911056707889</v>
      </c>
      <c r="J9" s="7">
        <f t="shared" si="1"/>
        <v>63.281489719680728</v>
      </c>
      <c r="K9" s="7">
        <f t="shared" si="1"/>
        <v>34.256563027214241</v>
      </c>
      <c r="L9" s="7">
        <f t="shared" si="1"/>
        <v>60.413442379812331</v>
      </c>
      <c r="M9" s="7">
        <f t="shared" si="1"/>
        <v>9.4389036273580675</v>
      </c>
      <c r="N9" s="7">
        <f t="shared" si="1"/>
        <v>47.948370891732054</v>
      </c>
      <c r="O9" s="7">
        <f t="shared" si="1"/>
        <v>109.44308558135599</v>
      </c>
      <c r="P9" s="7">
        <f t="shared" si="1"/>
        <v>56.306044257751616</v>
      </c>
      <c r="Q9" s="7">
        <f t="shared" si="1"/>
        <v>42.826589834555762</v>
      </c>
      <c r="R9" s="7">
        <f t="shared" si="1"/>
        <v>6.5874907187704546</v>
      </c>
      <c r="S9" s="7">
        <f t="shared" si="1"/>
        <v>67.715072609798767</v>
      </c>
      <c r="T9" s="7">
        <f t="shared" si="1"/>
        <v>24.252253723935226</v>
      </c>
      <c r="U9" s="7">
        <f t="shared" si="1"/>
        <v>1000</v>
      </c>
      <c r="V9" s="8"/>
      <c r="W9" s="5"/>
    </row>
    <row r="10" spans="1:43">
      <c r="B10" s="3"/>
      <c r="C10" s="3" t="s">
        <v>90</v>
      </c>
      <c r="D10" s="3"/>
      <c r="E10" s="3">
        <f>_xlfn.STDEV.S(E6:E8)</f>
        <v>15.213775039706803</v>
      </c>
      <c r="F10" s="3">
        <f t="shared" ref="F10:T10" si="2">_xlfn.STDEV.S(F6:F8)</f>
        <v>3.1992198006417136</v>
      </c>
      <c r="G10" s="3">
        <f t="shared" si="2"/>
        <v>18.885704520802449</v>
      </c>
      <c r="H10" s="3">
        <f t="shared" si="2"/>
        <v>4.6132655145353665</v>
      </c>
      <c r="I10" s="3">
        <f t="shared" si="2"/>
        <v>3.6711262774095608</v>
      </c>
      <c r="J10" s="3">
        <f t="shared" si="2"/>
        <v>5.2735109738052879</v>
      </c>
      <c r="K10" s="3">
        <f t="shared" si="2"/>
        <v>0.98384290956607912</v>
      </c>
      <c r="L10" s="3">
        <f t="shared" si="2"/>
        <v>3.507848872143823</v>
      </c>
      <c r="M10" s="3">
        <f t="shared" si="2"/>
        <v>0.6565096050278012</v>
      </c>
      <c r="N10" s="3">
        <f t="shared" si="2"/>
        <v>1.9746470267326846</v>
      </c>
      <c r="O10" s="3">
        <f t="shared" si="2"/>
        <v>4.2955393896422445</v>
      </c>
      <c r="P10" s="3">
        <f t="shared" si="2"/>
        <v>1.0799012935875474</v>
      </c>
      <c r="Q10" s="3">
        <f t="shared" si="2"/>
        <v>3.7815077736245266</v>
      </c>
      <c r="R10" s="3">
        <f t="shared" si="2"/>
        <v>0.72967770467814042</v>
      </c>
      <c r="S10" s="3">
        <f t="shared" si="2"/>
        <v>1.1109760074531416</v>
      </c>
      <c r="T10" s="3">
        <f t="shared" si="2"/>
        <v>2.7520582858760361</v>
      </c>
      <c r="V10" s="8"/>
      <c r="W10" s="5"/>
    </row>
    <row r="11" spans="1:43">
      <c r="A11" s="38"/>
      <c r="B11" t="s">
        <v>21</v>
      </c>
      <c r="C11" t="s">
        <v>17</v>
      </c>
      <c r="D11" s="3"/>
      <c r="E11" s="5">
        <v>5.1681388671702226</v>
      </c>
      <c r="F11" s="5">
        <v>6.9772438757686839</v>
      </c>
      <c r="G11" s="5">
        <v>21.787326053951212</v>
      </c>
      <c r="H11" s="5">
        <v>9.0136900135686808</v>
      </c>
      <c r="I11" s="5">
        <v>16.535320149612257</v>
      </c>
      <c r="J11" s="5">
        <v>20.895585920583951</v>
      </c>
      <c r="K11" s="5">
        <v>17.570757782251949</v>
      </c>
      <c r="L11" s="5">
        <v>24.642341129549639</v>
      </c>
      <c r="M11" s="5">
        <v>2.1985698170498238</v>
      </c>
      <c r="N11" s="5">
        <v>26.254203613933171</v>
      </c>
      <c r="O11" s="5">
        <v>61.338235269126336</v>
      </c>
      <c r="P11" s="5">
        <v>29.45732156250709</v>
      </c>
      <c r="Q11" s="5">
        <v>31.038438692662172</v>
      </c>
      <c r="R11" s="5">
        <v>7.0931626948483908</v>
      </c>
      <c r="S11" s="5">
        <v>29.121212901940176</v>
      </c>
      <c r="T11" s="5">
        <v>14.677881906995971</v>
      </c>
      <c r="U11">
        <v>1000</v>
      </c>
      <c r="V11" s="8"/>
      <c r="W11" s="34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3"/>
      <c r="AL11" s="3"/>
      <c r="AM11" s="3"/>
      <c r="AN11" s="3"/>
      <c r="AO11" s="3"/>
      <c r="AP11" s="3"/>
      <c r="AQ11" s="3"/>
    </row>
    <row r="12" spans="1:43">
      <c r="A12" s="38"/>
      <c r="B12" t="s">
        <v>21</v>
      </c>
      <c r="C12" t="s">
        <v>18</v>
      </c>
      <c r="D12" s="3"/>
      <c r="E12" s="5">
        <v>7.3154729645837504</v>
      </c>
      <c r="F12" s="5">
        <v>8.1898408798589291</v>
      </c>
      <c r="G12" s="5">
        <v>25.234055821739169</v>
      </c>
      <c r="H12" s="5">
        <v>13.504902803170062</v>
      </c>
      <c r="I12" s="5">
        <v>20.612075610562023</v>
      </c>
      <c r="J12" s="5">
        <v>28.025777578085723</v>
      </c>
      <c r="K12" s="5">
        <v>26.728917683936313</v>
      </c>
      <c r="L12" s="5">
        <v>36.083679993784969</v>
      </c>
      <c r="M12" s="5">
        <v>7.1950215718804307</v>
      </c>
      <c r="N12" s="5">
        <v>36.023743634987504</v>
      </c>
      <c r="O12" s="5">
        <v>84.578698837270053</v>
      </c>
      <c r="P12" s="5">
        <v>41.40061028824158</v>
      </c>
      <c r="Q12" s="5">
        <v>37.445969786332775</v>
      </c>
      <c r="R12" s="5">
        <v>8.2252304406475307</v>
      </c>
      <c r="S12" s="5">
        <v>41.373605737457588</v>
      </c>
      <c r="T12" s="5">
        <v>17.596731481357558</v>
      </c>
      <c r="U12">
        <v>1000</v>
      </c>
      <c r="V12" s="8"/>
      <c r="W12" s="34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3"/>
      <c r="AL12" s="3"/>
      <c r="AM12" s="3"/>
      <c r="AN12" s="3"/>
      <c r="AO12" s="3"/>
      <c r="AP12" s="3"/>
      <c r="AQ12" s="3"/>
    </row>
    <row r="13" spans="1:43">
      <c r="A13" s="38"/>
      <c r="B13" t="s">
        <v>21</v>
      </c>
      <c r="C13" t="s">
        <v>19</v>
      </c>
      <c r="D13" s="3"/>
      <c r="E13" s="5">
        <v>7.139849600961405</v>
      </c>
      <c r="F13" s="5">
        <v>7.8216982859727295</v>
      </c>
      <c r="G13" s="5">
        <v>24.755391488677695</v>
      </c>
      <c r="H13" s="5">
        <v>12.974820222050058</v>
      </c>
      <c r="I13" s="5">
        <v>19.861376102408407</v>
      </c>
      <c r="J13" s="5">
        <v>26.486263744040361</v>
      </c>
      <c r="K13" s="5">
        <v>25.600943528366098</v>
      </c>
      <c r="L13" s="5">
        <v>35.024577714360113</v>
      </c>
      <c r="M13" s="5">
        <v>6.393432046121803</v>
      </c>
      <c r="N13" s="5">
        <v>35.469229615941146</v>
      </c>
      <c r="O13" s="5">
        <v>84.245628392521112</v>
      </c>
      <c r="P13" s="5">
        <v>40.319305877356314</v>
      </c>
      <c r="Q13" s="5">
        <v>37.379342267576789</v>
      </c>
      <c r="R13" s="5">
        <v>7.9800363723545038</v>
      </c>
      <c r="S13" s="5">
        <v>41.387268305007666</v>
      </c>
      <c r="T13" s="8">
        <v>19.758084539962908</v>
      </c>
      <c r="U13">
        <v>1000</v>
      </c>
      <c r="V13" s="3"/>
      <c r="W13" s="34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3"/>
      <c r="AL13" s="3"/>
      <c r="AM13" s="3"/>
      <c r="AN13" s="3"/>
      <c r="AO13" s="3"/>
      <c r="AP13" s="3"/>
      <c r="AQ13" s="3"/>
    </row>
    <row r="14" spans="1:43">
      <c r="A14" s="38"/>
      <c r="B14" s="6" t="s">
        <v>21</v>
      </c>
      <c r="C14" s="6" t="s">
        <v>20</v>
      </c>
      <c r="D14" s="6"/>
      <c r="E14" s="32">
        <f>AVERAGE(E11:E13)</f>
        <v>6.5411538109051257</v>
      </c>
      <c r="F14" s="32">
        <f t="shared" ref="F14:G14" si="3">AVERAGE(F11:F13)</f>
        <v>7.6629276805334472</v>
      </c>
      <c r="G14" s="32">
        <f t="shared" si="3"/>
        <v>23.925591121456023</v>
      </c>
      <c r="H14" s="32">
        <f t="shared" ref="H14:U14" si="4">AVERAGE(H11:H13)</f>
        <v>11.831137679596267</v>
      </c>
      <c r="I14" s="32">
        <f t="shared" si="4"/>
        <v>19.002923954194227</v>
      </c>
      <c r="J14" s="32">
        <f t="shared" si="4"/>
        <v>25.135875747570012</v>
      </c>
      <c r="K14" s="32">
        <f t="shared" si="4"/>
        <v>23.300206331518122</v>
      </c>
      <c r="L14" s="32">
        <f t="shared" si="4"/>
        <v>31.916866279231574</v>
      </c>
      <c r="M14" s="32">
        <f t="shared" si="4"/>
        <v>5.2623411450173521</v>
      </c>
      <c r="N14" s="32">
        <f t="shared" si="4"/>
        <v>32.582392288287274</v>
      </c>
      <c r="O14" s="32">
        <f t="shared" si="4"/>
        <v>76.720854166305841</v>
      </c>
      <c r="P14" s="32">
        <f t="shared" si="4"/>
        <v>37.059079242701664</v>
      </c>
      <c r="Q14" s="32">
        <f t="shared" si="4"/>
        <v>35.287916915523915</v>
      </c>
      <c r="R14" s="32">
        <f t="shared" si="4"/>
        <v>7.7661431692834748</v>
      </c>
      <c r="S14" s="32">
        <f t="shared" si="4"/>
        <v>37.294028981468479</v>
      </c>
      <c r="T14" s="32">
        <f t="shared" si="4"/>
        <v>17.344232642772145</v>
      </c>
      <c r="U14" s="7">
        <f t="shared" si="4"/>
        <v>1000</v>
      </c>
      <c r="V14" s="8"/>
    </row>
    <row r="15" spans="1:43">
      <c r="C15" t="s">
        <v>90</v>
      </c>
      <c r="E15" s="3">
        <f>_xlfn.STDEV.S(E11:E13)</f>
        <v>1.1923038279952087</v>
      </c>
      <c r="F15" s="3">
        <f t="shared" ref="F15:T15" si="5">_xlfn.STDEV.S(F11:F13)</f>
        <v>0.62169442047184775</v>
      </c>
      <c r="G15" s="3">
        <f t="shared" si="5"/>
        <v>1.8671938865902009</v>
      </c>
      <c r="H15" s="3">
        <f t="shared" si="5"/>
        <v>2.4543340031065295</v>
      </c>
      <c r="I15" s="3">
        <f t="shared" si="5"/>
        <v>2.1697209129692432</v>
      </c>
      <c r="J15" s="3">
        <f t="shared" si="5"/>
        <v>3.7520086718896652</v>
      </c>
      <c r="K15" s="3">
        <f t="shared" si="5"/>
        <v>4.9937978466218187</v>
      </c>
      <c r="L15" s="3">
        <f t="shared" si="5"/>
        <v>6.3221405808940139</v>
      </c>
      <c r="M15" s="3">
        <f t="shared" si="5"/>
        <v>2.6834040889341337</v>
      </c>
      <c r="N15" s="3">
        <f t="shared" si="5"/>
        <v>5.4873810121949385</v>
      </c>
      <c r="O15" s="3">
        <f t="shared" si="5"/>
        <v>13.322779630474583</v>
      </c>
      <c r="P15" s="3">
        <f t="shared" si="5"/>
        <v>6.6054783837772248</v>
      </c>
      <c r="Q15" s="3">
        <f t="shared" si="5"/>
        <v>3.6803068732778277</v>
      </c>
      <c r="R15" s="3">
        <f t="shared" si="5"/>
        <v>0.59557289395142454</v>
      </c>
      <c r="S15" s="3">
        <f t="shared" si="5"/>
        <v>7.0778696419745675</v>
      </c>
      <c r="T15" s="3">
        <f t="shared" si="5"/>
        <v>2.5494963121401559</v>
      </c>
      <c r="V15" s="8"/>
      <c r="W15" s="5"/>
    </row>
    <row r="16" spans="1:43">
      <c r="B16" s="1" t="s">
        <v>22</v>
      </c>
      <c r="C16" s="1"/>
      <c r="D16" s="1"/>
      <c r="E16" s="1"/>
      <c r="F16" s="1"/>
      <c r="G16" s="1"/>
      <c r="V16" s="8"/>
      <c r="W16" s="5"/>
    </row>
    <row r="17" spans="1:25">
      <c r="B17" s="9"/>
      <c r="C17" s="10"/>
      <c r="E17" s="2" t="s">
        <v>23</v>
      </c>
      <c r="F17" s="2"/>
      <c r="G17" s="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V17" s="8"/>
      <c r="W17" s="5"/>
    </row>
    <row r="18" spans="1:25" ht="15" customHeight="1">
      <c r="A18" s="53"/>
      <c r="B18" s="9"/>
      <c r="C18" s="10"/>
      <c r="D18" s="12"/>
      <c r="E18" s="4" t="s">
        <v>3</v>
      </c>
      <c r="F18" s="4" t="s">
        <v>43</v>
      </c>
      <c r="G18" s="4" t="s">
        <v>44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4" t="s">
        <v>13</v>
      </c>
      <c r="R18" s="4" t="s">
        <v>14</v>
      </c>
      <c r="S18" s="4" t="s">
        <v>15</v>
      </c>
      <c r="T18" s="4" t="s">
        <v>16</v>
      </c>
      <c r="U18" s="4" t="s">
        <v>41</v>
      </c>
      <c r="V18" s="8"/>
      <c r="W18" s="5"/>
    </row>
    <row r="19" spans="1:25">
      <c r="A19" s="53"/>
      <c r="B19" s="6" t="s">
        <v>24</v>
      </c>
      <c r="C19" s="6" t="s">
        <v>20</v>
      </c>
      <c r="D19" s="6"/>
      <c r="E19" s="7">
        <v>1.09663</v>
      </c>
      <c r="F19" s="7">
        <v>1.091050125</v>
      </c>
      <c r="G19" s="7">
        <v>1.091050125</v>
      </c>
      <c r="H19" s="7">
        <v>1.095723</v>
      </c>
      <c r="I19" s="7">
        <v>1.0996189999999999</v>
      </c>
      <c r="J19" s="7">
        <v>1.0949720000000001</v>
      </c>
      <c r="K19" s="7">
        <v>1.0913759999999999</v>
      </c>
      <c r="L19" s="7">
        <v>1.08728</v>
      </c>
      <c r="M19" s="7">
        <v>1.0960890000000001</v>
      </c>
      <c r="N19" s="7">
        <v>1.0852900000000001</v>
      </c>
      <c r="O19" s="7">
        <v>1.0824400000000001</v>
      </c>
      <c r="P19" s="7">
        <v>1.0904830000000001</v>
      </c>
      <c r="Q19" s="7">
        <v>1.095464</v>
      </c>
      <c r="R19" s="7">
        <v>1.0982019999999999</v>
      </c>
      <c r="S19" s="7">
        <v>1.0877030000000001</v>
      </c>
      <c r="T19" s="7">
        <v>1.0921890000000001</v>
      </c>
      <c r="U19" s="7">
        <v>1.0895284361537301</v>
      </c>
      <c r="V19" s="8"/>
      <c r="W19" s="5"/>
    </row>
    <row r="20" spans="1:25">
      <c r="A20" s="58"/>
      <c r="B20" s="18" t="s">
        <v>25</v>
      </c>
      <c r="C20" s="18" t="s">
        <v>20</v>
      </c>
      <c r="D20" s="19"/>
      <c r="E20" s="20">
        <v>4.151468239768513</v>
      </c>
      <c r="F20" s="20">
        <v>4.0915375935659481</v>
      </c>
      <c r="G20" s="20">
        <v>4.4040242133092686</v>
      </c>
      <c r="H20" s="20">
        <v>3.7332238302248308</v>
      </c>
      <c r="I20" s="20">
        <v>4.1256821525826606</v>
      </c>
      <c r="J20" s="20">
        <v>4.2355545519014965</v>
      </c>
      <c r="K20" s="20">
        <v>3.2169859764980053</v>
      </c>
      <c r="L20" s="20">
        <v>3.7341743250334316</v>
      </c>
      <c r="M20" s="20">
        <v>3.7715413241851894</v>
      </c>
      <c r="N20" s="20">
        <v>3.4217306869427264</v>
      </c>
      <c r="O20" s="20">
        <v>3.5331775368932785</v>
      </c>
      <c r="P20" s="20">
        <v>3.5320598314545713</v>
      </c>
      <c r="Q20" s="20">
        <v>3.5990611078616466</v>
      </c>
      <c r="R20" s="20">
        <v>3.6464011415331532</v>
      </c>
      <c r="S20" s="20">
        <v>3.6423669958818055</v>
      </c>
      <c r="T20" s="20">
        <v>3.0607371491644608</v>
      </c>
      <c r="U20" s="20">
        <v>7.1744328786442981</v>
      </c>
      <c r="V20" s="64"/>
    </row>
    <row r="21" spans="1:25">
      <c r="A21" s="58"/>
      <c r="D21" s="3"/>
      <c r="E21" s="14"/>
      <c r="F21" s="14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V21" s="64"/>
    </row>
    <row r="22" spans="1:25">
      <c r="A22" s="58"/>
      <c r="V22" s="64"/>
      <c r="W22" s="31"/>
      <c r="X22" s="31"/>
      <c r="Y22" s="31"/>
    </row>
    <row r="23" spans="1:25">
      <c r="A23" s="58"/>
      <c r="E23" s="2" t="s">
        <v>23</v>
      </c>
      <c r="F23" s="2"/>
      <c r="G23" s="2"/>
      <c r="V23" s="3"/>
    </row>
    <row r="24" spans="1:25">
      <c r="B24" t="s">
        <v>26</v>
      </c>
      <c r="C24" t="s">
        <v>17</v>
      </c>
      <c r="D24" s="21"/>
      <c r="E24" s="14">
        <v>1.0892360000000001</v>
      </c>
      <c r="F24" s="14">
        <v>1.1055330000000001</v>
      </c>
      <c r="G24" s="14">
        <v>1.089934</v>
      </c>
      <c r="H24" s="14">
        <v>1.0980639999999999</v>
      </c>
      <c r="I24" s="14">
        <v>1.1017840000000001</v>
      </c>
      <c r="J24" s="14">
        <v>1.094014</v>
      </c>
      <c r="K24" s="14">
        <v>1.092551</v>
      </c>
      <c r="L24" s="14">
        <v>1.0875010000000001</v>
      </c>
      <c r="M24" s="14">
        <v>1.090176</v>
      </c>
      <c r="N24" s="14">
        <v>1.086379</v>
      </c>
      <c r="O24" s="14">
        <v>1.0820510000000001</v>
      </c>
      <c r="P24" s="14">
        <v>1.0885290000000001</v>
      </c>
      <c r="Q24" s="14">
        <v>1.095485</v>
      </c>
      <c r="R24" s="14">
        <v>1.0919669999999999</v>
      </c>
      <c r="S24" s="14">
        <v>1.087035</v>
      </c>
      <c r="T24" s="14">
        <v>1.0907690000000001</v>
      </c>
      <c r="U24">
        <v>1.0875148438835762</v>
      </c>
      <c r="V24" s="3"/>
    </row>
    <row r="25" spans="1:25">
      <c r="B25" t="s">
        <v>26</v>
      </c>
      <c r="C25" t="s">
        <v>18</v>
      </c>
      <c r="D25" s="21"/>
      <c r="E25" s="14">
        <v>1.0897250000000001</v>
      </c>
      <c r="F25" s="14">
        <v>1.1014630000000001</v>
      </c>
      <c r="G25" s="14">
        <v>1.087588</v>
      </c>
      <c r="H25" s="14">
        <v>1.0979840000000001</v>
      </c>
      <c r="I25" s="14">
        <v>1.1007150000000001</v>
      </c>
      <c r="J25" s="14">
        <v>1.093556</v>
      </c>
      <c r="K25" s="14">
        <v>1.0921000000000001</v>
      </c>
      <c r="L25" s="14">
        <v>1.0879719999999999</v>
      </c>
      <c r="M25" s="14">
        <v>1.090854</v>
      </c>
      <c r="N25" s="14">
        <v>1.086848</v>
      </c>
      <c r="O25" s="14">
        <v>1.0817049999999999</v>
      </c>
      <c r="P25" s="14">
        <v>1.0880609999999999</v>
      </c>
      <c r="Q25" s="14">
        <v>1.094881</v>
      </c>
      <c r="R25" s="14">
        <v>1.0945069999999999</v>
      </c>
      <c r="S25" s="14">
        <v>1.08656</v>
      </c>
      <c r="T25" s="14">
        <v>1.0916129999999999</v>
      </c>
      <c r="U25" s="33">
        <v>1.0878273036460451</v>
      </c>
      <c r="V25" s="3"/>
    </row>
    <row r="26" spans="1:25">
      <c r="B26" t="s">
        <v>26</v>
      </c>
      <c r="C26" t="s">
        <v>19</v>
      </c>
      <c r="D26" s="21"/>
      <c r="E26" s="14">
        <v>1.090482</v>
      </c>
      <c r="F26" s="14">
        <v>1.105219</v>
      </c>
      <c r="G26" s="14">
        <v>1.0892269999999999</v>
      </c>
      <c r="H26" s="14">
        <v>1.1001270000000001</v>
      </c>
      <c r="I26" s="14">
        <v>1.1013729999999999</v>
      </c>
      <c r="J26" s="14">
        <v>1.0932519999999999</v>
      </c>
      <c r="K26" s="14">
        <v>1.091952</v>
      </c>
      <c r="L26" s="14">
        <v>1.086994</v>
      </c>
      <c r="M26" s="14">
        <v>1.0887880000000001</v>
      </c>
      <c r="N26" s="14">
        <v>1.085904</v>
      </c>
      <c r="O26" s="14">
        <v>1.0804929999999999</v>
      </c>
      <c r="P26" s="14">
        <v>1.0879859999999999</v>
      </c>
      <c r="Q26" s="14">
        <v>1.093871</v>
      </c>
      <c r="R26" s="14">
        <v>1.093815</v>
      </c>
      <c r="S26" s="14">
        <v>1.0866039999999999</v>
      </c>
      <c r="T26" s="14">
        <v>1.090276</v>
      </c>
      <c r="U26" s="33">
        <v>1.0882561015959646</v>
      </c>
      <c r="V26" s="66"/>
      <c r="W26" s="93" t="s">
        <v>46</v>
      </c>
    </row>
    <row r="27" spans="1:25">
      <c r="B27" s="6" t="s">
        <v>26</v>
      </c>
      <c r="C27" s="6" t="s">
        <v>20</v>
      </c>
      <c r="D27" s="17"/>
      <c r="E27" s="7">
        <f>AVERAGE(E24:E26)</f>
        <v>1.0898143333333332</v>
      </c>
      <c r="F27" s="7">
        <f t="shared" ref="F27:U27" si="6">AVERAGE(F24:F26)</f>
        <v>1.1040716666666668</v>
      </c>
      <c r="G27" s="7">
        <f t="shared" si="6"/>
        <v>1.0889163333333334</v>
      </c>
      <c r="H27" s="7">
        <f t="shared" si="6"/>
        <v>1.0987250000000002</v>
      </c>
      <c r="I27" s="7">
        <f t="shared" si="6"/>
        <v>1.1012906666666666</v>
      </c>
      <c r="J27" s="7">
        <f t="shared" si="6"/>
        <v>1.0936073333333332</v>
      </c>
      <c r="K27" s="7">
        <f t="shared" si="6"/>
        <v>1.092201</v>
      </c>
      <c r="L27" s="7">
        <f t="shared" si="6"/>
        <v>1.0874889999999999</v>
      </c>
      <c r="M27" s="7">
        <f t="shared" si="6"/>
        <v>1.0899393333333334</v>
      </c>
      <c r="N27" s="7">
        <f t="shared" si="6"/>
        <v>1.0863769999999999</v>
      </c>
      <c r="O27" s="7">
        <f t="shared" si="6"/>
        <v>1.0814163333333333</v>
      </c>
      <c r="P27" s="7">
        <f t="shared" si="6"/>
        <v>1.088192</v>
      </c>
      <c r="Q27" s="7">
        <f t="shared" si="6"/>
        <v>1.0947456666666666</v>
      </c>
      <c r="R27" s="7">
        <f t="shared" si="6"/>
        <v>1.0934296666666665</v>
      </c>
      <c r="S27" s="7">
        <f t="shared" si="6"/>
        <v>1.0867329999999999</v>
      </c>
      <c r="T27" s="7">
        <f t="shared" si="6"/>
        <v>1.090886</v>
      </c>
      <c r="U27" s="7">
        <f t="shared" si="6"/>
        <v>1.0878660830418621</v>
      </c>
      <c r="V27" s="66"/>
      <c r="W27" s="93"/>
    </row>
    <row r="28" spans="1:25">
      <c r="A28" s="95" t="s">
        <v>47</v>
      </c>
      <c r="B28" t="s">
        <v>21</v>
      </c>
      <c r="C28" t="s">
        <v>17</v>
      </c>
      <c r="D28" s="21"/>
      <c r="E28" s="22">
        <v>1.320012</v>
      </c>
      <c r="F28" s="35">
        <v>1.3765210000000001</v>
      </c>
      <c r="G28" s="35">
        <v>1.3765210000000001</v>
      </c>
      <c r="H28" s="22">
        <v>1.3206260000000001</v>
      </c>
      <c r="I28" s="22">
        <v>1.35581</v>
      </c>
      <c r="J28" s="22">
        <v>1.2840050000000001</v>
      </c>
      <c r="K28" s="22">
        <v>1.353197</v>
      </c>
      <c r="L28" s="22">
        <v>1.3011710000000001</v>
      </c>
      <c r="M28" s="22">
        <v>1.269226</v>
      </c>
      <c r="N28" s="22">
        <v>1.2605500000000001</v>
      </c>
      <c r="O28" s="22">
        <v>1.2495529999999999</v>
      </c>
      <c r="P28" s="22">
        <v>1.2691410000000001</v>
      </c>
      <c r="Q28" s="22">
        <v>1.29233</v>
      </c>
      <c r="R28" s="22">
        <v>1.252767</v>
      </c>
      <c r="S28" s="22">
        <v>1.2912859999999999</v>
      </c>
      <c r="T28" s="22">
        <v>1.2834589999999999</v>
      </c>
      <c r="U28" s="33">
        <v>1.3621687174564789</v>
      </c>
      <c r="V28" s="43"/>
      <c r="W28" s="23">
        <v>6.2333333333333343</v>
      </c>
    </row>
    <row r="29" spans="1:25">
      <c r="A29" s="95"/>
      <c r="B29" t="s">
        <v>21</v>
      </c>
      <c r="C29" t="s">
        <v>18</v>
      </c>
      <c r="D29" s="21"/>
      <c r="E29" s="14">
        <v>1.4214880000000001</v>
      </c>
      <c r="F29" s="14">
        <v>1.483479</v>
      </c>
      <c r="G29" s="14">
        <v>1.502043</v>
      </c>
      <c r="H29" s="14">
        <v>1.4281489999999999</v>
      </c>
      <c r="I29" s="14">
        <v>1.4514830000000001</v>
      </c>
      <c r="J29" s="14">
        <v>1.377116</v>
      </c>
      <c r="K29" s="14">
        <v>1.4188700000000001</v>
      </c>
      <c r="L29" s="14">
        <v>1.383804</v>
      </c>
      <c r="M29" s="14">
        <v>1.350851</v>
      </c>
      <c r="N29" s="14">
        <v>1.3251299999999999</v>
      </c>
      <c r="O29" s="14">
        <v>1.3147720000000001</v>
      </c>
      <c r="P29" s="14">
        <v>1.351513</v>
      </c>
      <c r="Q29" s="14">
        <v>1.373121</v>
      </c>
      <c r="R29" s="14">
        <v>1.3131170000000001</v>
      </c>
      <c r="S29" s="14">
        <v>1.3650139999999999</v>
      </c>
      <c r="T29" s="14">
        <v>1.359647</v>
      </c>
      <c r="U29" s="33">
        <v>1.4480828130510228</v>
      </c>
      <c r="V29" s="43"/>
      <c r="W29" s="23">
        <v>6.0333333333333314</v>
      </c>
    </row>
    <row r="30" spans="1:25">
      <c r="A30" s="95"/>
      <c r="B30" t="s">
        <v>21</v>
      </c>
      <c r="C30" t="s">
        <v>19</v>
      </c>
      <c r="D30" s="21"/>
      <c r="E30" s="14">
        <v>1.4237930000000001</v>
      </c>
      <c r="F30" s="14">
        <v>1.4880770000000001</v>
      </c>
      <c r="G30" s="14">
        <v>1.4955210000000001</v>
      </c>
      <c r="H30" s="14">
        <v>1.429298</v>
      </c>
      <c r="I30" s="14">
        <v>1.45865</v>
      </c>
      <c r="J30" s="14">
        <v>1.3993960000000001</v>
      </c>
      <c r="K30" s="14">
        <v>1.422752</v>
      </c>
      <c r="L30" s="14">
        <v>1.3875599999999999</v>
      </c>
      <c r="M30" s="14">
        <v>1.3507210000000001</v>
      </c>
      <c r="N30" s="14">
        <v>1.3313440000000001</v>
      </c>
      <c r="O30" s="14">
        <v>1.317323</v>
      </c>
      <c r="P30" s="14">
        <v>1.362565</v>
      </c>
      <c r="Q30" s="14">
        <v>1.3702259999999999</v>
      </c>
      <c r="R30" s="14">
        <v>1.315804</v>
      </c>
      <c r="S30" s="14">
        <v>1.3721049999999999</v>
      </c>
      <c r="T30" s="14">
        <v>1.3658570000000001</v>
      </c>
      <c r="U30" s="33">
        <v>1.4366397691909751</v>
      </c>
      <c r="V30" s="43"/>
      <c r="W30" s="23">
        <v>5.8500000000000005</v>
      </c>
    </row>
    <row r="31" spans="1:25">
      <c r="A31" s="95"/>
      <c r="B31" s="6" t="s">
        <v>21</v>
      </c>
      <c r="C31" s="6" t="s">
        <v>20</v>
      </c>
      <c r="D31" s="17"/>
      <c r="E31" s="7">
        <f>AVERAGE(E28:E30)</f>
        <v>1.388431</v>
      </c>
      <c r="F31" s="7">
        <f t="shared" ref="F31:U31" si="7">AVERAGE(F28:F30)</f>
        <v>1.4493590000000001</v>
      </c>
      <c r="G31" s="7">
        <f t="shared" si="7"/>
        <v>1.4580283333333333</v>
      </c>
      <c r="H31" s="7">
        <f t="shared" si="7"/>
        <v>1.3926910000000001</v>
      </c>
      <c r="I31" s="7">
        <f t="shared" si="7"/>
        <v>1.4219809999999999</v>
      </c>
      <c r="J31" s="7">
        <f t="shared" si="7"/>
        <v>1.3535056666666667</v>
      </c>
      <c r="K31" s="7">
        <f t="shared" si="7"/>
        <v>1.3982729999999999</v>
      </c>
      <c r="L31" s="7">
        <f t="shared" si="7"/>
        <v>1.3575116666666667</v>
      </c>
      <c r="M31" s="7">
        <f t="shared" si="7"/>
        <v>1.3235993333333333</v>
      </c>
      <c r="N31" s="7">
        <f t="shared" si="7"/>
        <v>1.3056746666666668</v>
      </c>
      <c r="O31" s="7">
        <f t="shared" si="7"/>
        <v>1.2938826666666667</v>
      </c>
      <c r="P31" s="7">
        <f t="shared" si="7"/>
        <v>1.3277396666666668</v>
      </c>
      <c r="Q31" s="7">
        <f t="shared" si="7"/>
        <v>1.3452256666666667</v>
      </c>
      <c r="R31" s="7">
        <f t="shared" si="7"/>
        <v>1.2938959999999999</v>
      </c>
      <c r="S31" s="7">
        <f t="shared" si="7"/>
        <v>1.3428016666666664</v>
      </c>
      <c r="T31" s="7">
        <f t="shared" si="7"/>
        <v>1.3363209999999999</v>
      </c>
      <c r="U31" s="7">
        <f t="shared" si="7"/>
        <v>1.4156304332328258</v>
      </c>
      <c r="V31" s="3"/>
    </row>
    <row r="32" spans="1:25">
      <c r="V32" s="3"/>
    </row>
    <row r="33" spans="1:24">
      <c r="V33" s="3"/>
    </row>
    <row r="34" spans="1:24" ht="30">
      <c r="A34" s="38"/>
      <c r="B34" s="1" t="s">
        <v>96</v>
      </c>
      <c r="C34" s="1"/>
      <c r="D34" s="1"/>
      <c r="E34" s="1"/>
      <c r="F34" s="1"/>
      <c r="G34" s="1"/>
      <c r="V34" s="3"/>
      <c r="W34" s="24" t="s">
        <v>28</v>
      </c>
      <c r="X34" s="24" t="s">
        <v>29</v>
      </c>
    </row>
    <row r="35" spans="1:24">
      <c r="A35" s="38"/>
      <c r="E35" s="4" t="s">
        <v>3</v>
      </c>
      <c r="F35" s="4" t="s">
        <v>43</v>
      </c>
      <c r="G35" s="4" t="s">
        <v>44</v>
      </c>
      <c r="H35" s="4" t="s">
        <v>4</v>
      </c>
      <c r="I35" s="4" t="s">
        <v>5</v>
      </c>
      <c r="J35" s="4" t="s">
        <v>6</v>
      </c>
      <c r="K35" s="4" t="s">
        <v>7</v>
      </c>
      <c r="L35" s="4" t="s">
        <v>8</v>
      </c>
      <c r="M35" s="4" t="s">
        <v>9</v>
      </c>
      <c r="N35" s="4" t="s">
        <v>10</v>
      </c>
      <c r="O35" s="4" t="s">
        <v>11</v>
      </c>
      <c r="P35" s="4" t="s">
        <v>12</v>
      </c>
      <c r="Q35" s="4" t="s">
        <v>13</v>
      </c>
      <c r="R35" s="4" t="s">
        <v>14</v>
      </c>
      <c r="S35" s="4" t="s">
        <v>15</v>
      </c>
      <c r="T35" s="4" t="s">
        <v>16</v>
      </c>
      <c r="U35" s="4" t="s">
        <v>41</v>
      </c>
      <c r="V35" s="40"/>
      <c r="W35" t="s">
        <v>30</v>
      </c>
    </row>
    <row r="36" spans="1:24">
      <c r="A36" s="38"/>
      <c r="B36" t="s">
        <v>31</v>
      </c>
      <c r="C36" t="s">
        <v>17</v>
      </c>
      <c r="E36" s="5">
        <f>((E28-E$19*0.1)/0.9-E$27)/(E$20-E$19)/$W28*24*100*(1+($X$36/4)/100)</f>
        <v>35.702359831790552</v>
      </c>
      <c r="F36" s="5">
        <f t="shared" ref="F36:U36" si="8">((F28-F$19*0.1)/0.9-F$27)/(F$20-F$19)/$W28*24*100*(1+($X$36/4)/100)</f>
        <v>43.354746970354583</v>
      </c>
      <c r="G36" s="5">
        <f t="shared" si="8"/>
        <v>41.221856237304955</v>
      </c>
      <c r="H36" s="5">
        <f t="shared" si="8"/>
        <v>40.033704620305471</v>
      </c>
      <c r="I36" s="5">
        <f t="shared" si="8"/>
        <v>39.994467921218387</v>
      </c>
      <c r="J36" s="5">
        <f t="shared" si="8"/>
        <v>28.788033772507269</v>
      </c>
      <c r="K36" s="5">
        <f t="shared" si="8"/>
        <v>58.365944061475119</v>
      </c>
      <c r="L36" s="5">
        <f t="shared" si="8"/>
        <v>38.365936032675421</v>
      </c>
      <c r="M36" s="5">
        <f t="shared" si="8"/>
        <v>31.73441806005426</v>
      </c>
      <c r="N36" s="5">
        <f t="shared" si="8"/>
        <v>35.446145231404856</v>
      </c>
      <c r="O36" s="5">
        <f t="shared" si="8"/>
        <v>32.581653737753044</v>
      </c>
      <c r="P36" s="5">
        <f t="shared" si="8"/>
        <v>35.172850644739476</v>
      </c>
      <c r="Q36" s="5">
        <f t="shared" si="8"/>
        <v>37.488851043680953</v>
      </c>
      <c r="R36" s="5">
        <f t="shared" si="8"/>
        <v>29.624665275820877</v>
      </c>
      <c r="S36" s="5">
        <f t="shared" si="8"/>
        <v>38.031027416791737</v>
      </c>
      <c r="T36" s="5">
        <f t="shared" si="8"/>
        <v>46.454456699336269</v>
      </c>
      <c r="U36" s="5">
        <f t="shared" si="8"/>
        <v>21.408435307380369</v>
      </c>
      <c r="V36" s="8"/>
      <c r="W36" s="18">
        <v>89.642192288204527</v>
      </c>
      <c r="X36" s="18">
        <v>44.307450980392154</v>
      </c>
    </row>
    <row r="37" spans="1:24">
      <c r="A37" s="38"/>
      <c r="B37" t="s">
        <v>31</v>
      </c>
      <c r="C37" t="s">
        <v>18</v>
      </c>
      <c r="E37" s="5">
        <f t="shared" ref="E37:U37" si="9">((E29-E$19*0.1)/0.9-E$27)/(E$20-E$19)/$W29*24*100*(1+($X$36/4)/100)</f>
        <v>53.194217796123766</v>
      </c>
      <c r="F37" s="5">
        <f t="shared" si="9"/>
        <v>62.292663345435372</v>
      </c>
      <c r="G37" s="5">
        <f t="shared" si="9"/>
        <v>61.189349553894644</v>
      </c>
      <c r="H37" s="5">
        <f t="shared" si="9"/>
        <v>61.375244518989675</v>
      </c>
      <c r="I37" s="5">
        <f t="shared" si="9"/>
        <v>56.842206462655533</v>
      </c>
      <c r="J37" s="5">
        <f t="shared" si="9"/>
        <v>44.297788523439664</v>
      </c>
      <c r="K37" s="5">
        <f t="shared" si="9"/>
        <v>75.469075058204027</v>
      </c>
      <c r="L37" s="5">
        <f t="shared" si="9"/>
        <v>54.964550692942097</v>
      </c>
      <c r="M37" s="5">
        <f t="shared" si="9"/>
        <v>47.764634960697855</v>
      </c>
      <c r="N37" s="5">
        <f t="shared" si="9"/>
        <v>50.191107130296565</v>
      </c>
      <c r="O37" s="5">
        <f t="shared" si="9"/>
        <v>46.726796878628605</v>
      </c>
      <c r="P37" s="5">
        <f t="shared" si="9"/>
        <v>52.902000991593326</v>
      </c>
      <c r="Q37" s="5">
        <f t="shared" si="9"/>
        <v>54.574434483399941</v>
      </c>
      <c r="R37" s="5">
        <f t="shared" si="9"/>
        <v>42.233999678368633</v>
      </c>
      <c r="S37" s="5">
        <f t="shared" si="9"/>
        <v>53.460544453031034</v>
      </c>
      <c r="T37" s="5">
        <f t="shared" si="9"/>
        <v>66.995343651680685</v>
      </c>
      <c r="U37" s="5">
        <f t="shared" si="9"/>
        <v>29.04990166849824</v>
      </c>
      <c r="V37" s="8"/>
      <c r="W37" s="18">
        <v>89.642192288204527</v>
      </c>
      <c r="X37" s="18">
        <v>44.307450980392154</v>
      </c>
    </row>
    <row r="38" spans="1:24">
      <c r="A38" s="38"/>
      <c r="B38" t="s">
        <v>31</v>
      </c>
      <c r="C38" t="s">
        <v>19</v>
      </c>
      <c r="E38" s="5">
        <f t="shared" ref="E38:U38" si="10">((E30-E$19*0.1)/0.9-E$27)/(E$20-E$19)/$W30*24*100*(1+($X$36/4)/100)</f>
        <v>55.243322156138774</v>
      </c>
      <c r="F38" s="5">
        <f t="shared" si="10"/>
        <v>65.02076913290837</v>
      </c>
      <c r="G38" s="5">
        <f t="shared" si="10"/>
        <v>62.110184701250127</v>
      </c>
      <c r="H38" s="5">
        <f t="shared" si="10"/>
        <v>63.519264093987722</v>
      </c>
      <c r="I38" s="5">
        <f t="shared" si="10"/>
        <v>59.822797938987577</v>
      </c>
      <c r="J38" s="5">
        <f t="shared" si="10"/>
        <v>49.278080621818603</v>
      </c>
      <c r="K38" s="5">
        <f t="shared" si="10"/>
        <v>78.758918873897343</v>
      </c>
      <c r="L38" s="5">
        <f t="shared" si="10"/>
        <v>57.405584285062126</v>
      </c>
      <c r="M38" s="5">
        <f t="shared" si="10"/>
        <v>49.236929661907361</v>
      </c>
      <c r="N38" s="5">
        <f t="shared" si="10"/>
        <v>53.110692303410822</v>
      </c>
      <c r="O38" s="5">
        <f t="shared" si="10"/>
        <v>48.718217378756371</v>
      </c>
      <c r="P38" s="5">
        <f t="shared" si="10"/>
        <v>56.851858027690561</v>
      </c>
      <c r="Q38" s="5">
        <f t="shared" si="10"/>
        <v>55.69925289111228</v>
      </c>
      <c r="R38" s="5">
        <f t="shared" si="10"/>
        <v>44.091485658615959</v>
      </c>
      <c r="S38" s="5">
        <f t="shared" si="10"/>
        <v>56.541379204175001</v>
      </c>
      <c r="T38" s="5">
        <f t="shared" si="10"/>
        <v>70.692196415089683</v>
      </c>
      <c r="U38" s="5">
        <f t="shared" si="10"/>
        <v>29.008106010809925</v>
      </c>
      <c r="V38" s="8"/>
      <c r="W38" s="18">
        <v>89.642192288204527</v>
      </c>
      <c r="X38" s="18">
        <v>44.307450980392154</v>
      </c>
    </row>
    <row r="39" spans="1:24">
      <c r="C39" s="6" t="s">
        <v>20</v>
      </c>
      <c r="D39" s="6"/>
      <c r="E39" s="7">
        <f>AVERAGE(E36:E38)</f>
        <v>48.04663326135104</v>
      </c>
      <c r="F39" s="7">
        <f t="shared" ref="F39:U39" si="11">AVERAGE(F36:F38)</f>
        <v>56.889393149566104</v>
      </c>
      <c r="G39" s="7">
        <f t="shared" si="11"/>
        <v>54.840463497483235</v>
      </c>
      <c r="H39" s="7">
        <f t="shared" si="11"/>
        <v>54.976071077760956</v>
      </c>
      <c r="I39" s="7">
        <f t="shared" si="11"/>
        <v>52.219824107620497</v>
      </c>
      <c r="J39" s="7">
        <f t="shared" si="11"/>
        <v>40.787967639255179</v>
      </c>
      <c r="K39" s="7">
        <f t="shared" si="11"/>
        <v>70.86464599785883</v>
      </c>
      <c r="L39" s="7">
        <f t="shared" si="11"/>
        <v>50.245357003559882</v>
      </c>
      <c r="M39" s="7">
        <f t="shared" si="11"/>
        <v>42.911994227553159</v>
      </c>
      <c r="N39" s="7">
        <f t="shared" si="11"/>
        <v>46.249314888370748</v>
      </c>
      <c r="O39" s="7">
        <f t="shared" si="11"/>
        <v>42.675555998379338</v>
      </c>
      <c r="P39" s="7">
        <f t="shared" si="11"/>
        <v>48.308903221341119</v>
      </c>
      <c r="Q39" s="7">
        <f t="shared" si="11"/>
        <v>49.25417947273106</v>
      </c>
      <c r="R39" s="7">
        <f t="shared" si="11"/>
        <v>38.650050204268489</v>
      </c>
      <c r="S39" s="7">
        <f t="shared" si="11"/>
        <v>49.344317024665919</v>
      </c>
      <c r="T39" s="7">
        <f t="shared" si="11"/>
        <v>61.380665588702215</v>
      </c>
      <c r="U39" s="7">
        <f t="shared" si="11"/>
        <v>26.488814328896179</v>
      </c>
      <c r="V39" s="41"/>
      <c r="W39" s="3"/>
      <c r="X39" s="3"/>
    </row>
    <row r="40" spans="1:24">
      <c r="C40" s="52" t="s">
        <v>85</v>
      </c>
      <c r="D40" s="52"/>
      <c r="E40" s="52">
        <f>_xlfn.STDEV.S(E36:E38)</f>
        <v>10.739437696982661</v>
      </c>
      <c r="F40" s="52">
        <f t="shared" ref="F40:U40" si="12">_xlfn.STDEV.S(F36:F38)</f>
        <v>11.800450232692191</v>
      </c>
      <c r="G40" s="52">
        <f t="shared" si="12"/>
        <v>11.8030433415449</v>
      </c>
      <c r="H40" s="52">
        <f t="shared" si="12"/>
        <v>12.984796551974224</v>
      </c>
      <c r="I40" s="52">
        <f t="shared" si="12"/>
        <v>10.691841833870177</v>
      </c>
      <c r="J40" s="52">
        <f t="shared" si="12"/>
        <v>10.686423019468963</v>
      </c>
      <c r="K40" s="52">
        <f t="shared" si="12"/>
        <v>10.948467045839545</v>
      </c>
      <c r="L40" s="52">
        <f t="shared" si="12"/>
        <v>10.360026216283535</v>
      </c>
      <c r="M40" s="52">
        <f t="shared" si="12"/>
        <v>9.7080157425182332</v>
      </c>
      <c r="N40" s="52">
        <f t="shared" si="12"/>
        <v>9.4690205604201054</v>
      </c>
      <c r="O40" s="52">
        <f t="shared" si="12"/>
        <v>8.7981012745586096</v>
      </c>
      <c r="P40" s="52">
        <f t="shared" si="12"/>
        <v>11.546308960998482</v>
      </c>
      <c r="Q40" s="52">
        <f t="shared" si="12"/>
        <v>10.204583229860148</v>
      </c>
      <c r="R40" s="52">
        <f t="shared" si="12"/>
        <v>7.8711970736153827</v>
      </c>
      <c r="S40" s="52">
        <f t="shared" si="12"/>
        <v>9.9179522586414102</v>
      </c>
      <c r="T40" s="52">
        <f t="shared" si="12"/>
        <v>13.057965536228112</v>
      </c>
      <c r="U40" s="52">
        <f t="shared" si="12"/>
        <v>4.3997869233570723</v>
      </c>
      <c r="V40" s="3"/>
    </row>
    <row r="41" spans="1:24">
      <c r="V41" s="3"/>
    </row>
    <row r="42" spans="1:24">
      <c r="A42" s="96" t="s">
        <v>99</v>
      </c>
      <c r="B42" s="1" t="s">
        <v>97</v>
      </c>
      <c r="C42" s="1"/>
      <c r="D42" s="1"/>
      <c r="E42" s="1"/>
      <c r="F42" s="1"/>
      <c r="G42" s="1"/>
      <c r="V42" s="3"/>
    </row>
    <row r="43" spans="1:24">
      <c r="A43" s="96"/>
      <c r="V43" s="3"/>
      <c r="X43" s="76"/>
    </row>
    <row r="44" spans="1:24" ht="15" customHeight="1">
      <c r="A44" s="96"/>
      <c r="B44" t="s">
        <v>31</v>
      </c>
      <c r="C44" t="s">
        <v>17</v>
      </c>
      <c r="E44" s="5">
        <f t="shared" ref="E44:U44" si="13">((E28-E$19*0.1)/0.9-E$27)/(E$20-E$19)/$W28*24*E11*(1+($X$36/4)/100)</f>
        <v>1.845147534963737</v>
      </c>
      <c r="F44" s="5">
        <f t="shared" si="13"/>
        <v>3.0249664278440744</v>
      </c>
      <c r="G44" s="5">
        <f t="shared" si="13"/>
        <v>8.9811402239126554</v>
      </c>
      <c r="H44" s="5">
        <f t="shared" si="13"/>
        <v>3.6085140354220577</v>
      </c>
      <c r="I44" s="5">
        <f t="shared" si="13"/>
        <v>6.6132133129074342</v>
      </c>
      <c r="J44" s="5">
        <f t="shared" si="13"/>
        <v>6.0154283317809822</v>
      </c>
      <c r="K44" s="5">
        <f t="shared" si="13"/>
        <v>10.255338658366458</v>
      </c>
      <c r="L44" s="5">
        <f t="shared" si="13"/>
        <v>9.4542648347166782</v>
      </c>
      <c r="M44" s="5">
        <f t="shared" si="13"/>
        <v>0.69770333708476129</v>
      </c>
      <c r="N44" s="5">
        <f t="shared" si="13"/>
        <v>9.3061031423434954</v>
      </c>
      <c r="O44" s="5">
        <f t="shared" si="13"/>
        <v>19.985011424235054</v>
      </c>
      <c r="P44" s="5">
        <f t="shared" si="13"/>
        <v>10.360979717121255</v>
      </c>
      <c r="Q44" s="5">
        <f t="shared" si="13"/>
        <v>11.635954047776355</v>
      </c>
      <c r="R44" s="5">
        <f t="shared" si="13"/>
        <v>2.1013257058182315</v>
      </c>
      <c r="S44" s="5">
        <f t="shared" si="13"/>
        <v>11.075096462839161</v>
      </c>
      <c r="T44" s="5">
        <f t="shared" si="13"/>
        <v>6.8185302948651554</v>
      </c>
      <c r="U44" s="5">
        <f t="shared" si="13"/>
        <v>214.08435307380373</v>
      </c>
      <c r="V44" s="8"/>
      <c r="X44" s="76"/>
    </row>
    <row r="45" spans="1:24">
      <c r="A45" s="96"/>
      <c r="B45" t="s">
        <v>31</v>
      </c>
      <c r="C45" t="s">
        <v>18</v>
      </c>
      <c r="E45" s="5">
        <f t="shared" ref="E45:U45" si="14">((E29-E$19*0.1)/0.9-E$27)/(E$20-E$19)/$W29*24*E12*(1+($X$36/4)/100)</f>
        <v>3.8914086215972317</v>
      </c>
      <c r="F45" s="5">
        <f t="shared" si="14"/>
        <v>5.1016700078173649</v>
      </c>
      <c r="G45" s="5">
        <f t="shared" si="14"/>
        <v>15.440554623388882</v>
      </c>
      <c r="H45" s="5">
        <f t="shared" si="14"/>
        <v>8.2886671174975159</v>
      </c>
      <c r="I45" s="5">
        <f t="shared" si="14"/>
        <v>11.716358574794331</v>
      </c>
      <c r="J45" s="5">
        <f t="shared" si="14"/>
        <v>12.414799683589985</v>
      </c>
      <c r="K45" s="5">
        <f t="shared" si="14"/>
        <v>20.172066949135466</v>
      </c>
      <c r="L45" s="5">
        <f t="shared" si="14"/>
        <v>19.833232582062944</v>
      </c>
      <c r="M45" s="5">
        <f t="shared" si="14"/>
        <v>3.4366757891521531</v>
      </c>
      <c r="N45" s="5">
        <f t="shared" si="14"/>
        <v>18.08071576017997</v>
      </c>
      <c r="O45" s="5">
        <f t="shared" si="14"/>
        <v>39.520916808278194</v>
      </c>
      <c r="P45" s="5">
        <f t="shared" si="14"/>
        <v>21.901751265211246</v>
      </c>
      <c r="Q45" s="5">
        <f t="shared" si="14"/>
        <v>20.435926247715919</v>
      </c>
      <c r="R45" s="5">
        <f t="shared" si="14"/>
        <v>3.4738437978481573</v>
      </c>
      <c r="S45" s="5">
        <f t="shared" si="14"/>
        <v>22.118554887095311</v>
      </c>
      <c r="T45" s="5">
        <f t="shared" si="14"/>
        <v>11.788990727398978</v>
      </c>
      <c r="U45" s="5">
        <f t="shared" si="14"/>
        <v>290.49901668498239</v>
      </c>
      <c r="V45" s="8"/>
      <c r="X45" s="76"/>
    </row>
    <row r="46" spans="1:24">
      <c r="A46" s="96"/>
      <c r="B46" t="s">
        <v>31</v>
      </c>
      <c r="C46" t="s">
        <v>19</v>
      </c>
      <c r="E46" s="5">
        <f t="shared" ref="E46:U46" si="15">((E30-E$19*0.1)/0.9-E$27)/(E$20-E$19)/$W30*24*E13*(1+($X$36/4)/100)</f>
        <v>3.9442901165228976</v>
      </c>
      <c r="F46" s="5">
        <f t="shared" si="15"/>
        <v>5.0857283847949795</v>
      </c>
      <c r="G46" s="5">
        <f t="shared" si="15"/>
        <v>15.375619377135267</v>
      </c>
      <c r="H46" s="5">
        <f t="shared" si="15"/>
        <v>8.2415103225640998</v>
      </c>
      <c r="I46" s="5">
        <f t="shared" si="15"/>
        <v>11.881630893646149</v>
      </c>
      <c r="J46" s="5">
        <f t="shared" si="15"/>
        <v>13.051922401495721</v>
      </c>
      <c r="K46" s="5">
        <f t="shared" si="15"/>
        <v>20.163026344458128</v>
      </c>
      <c r="L46" s="5">
        <f t="shared" si="15"/>
        <v>20.106063480304083</v>
      </c>
      <c r="M46" s="5">
        <f t="shared" si="15"/>
        <v>3.1479296395308372</v>
      </c>
      <c r="N46" s="5">
        <f t="shared" si="15"/>
        <v>18.837953403712763</v>
      </c>
      <c r="O46" s="5">
        <f t="shared" si="15"/>
        <v>41.042968372367731</v>
      </c>
      <c r="P46" s="5">
        <f t="shared" si="15"/>
        <v>22.922274535144908</v>
      </c>
      <c r="Q46" s="5">
        <f t="shared" si="15"/>
        <v>20.820014378652019</v>
      </c>
      <c r="R46" s="5">
        <f t="shared" si="15"/>
        <v>3.5185165926690236</v>
      </c>
      <c r="S46" s="5">
        <f t="shared" si="15"/>
        <v>23.400932314583716</v>
      </c>
      <c r="T46" s="5">
        <f t="shared" si="15"/>
        <v>13.967423930850046</v>
      </c>
      <c r="U46" s="5">
        <f t="shared" si="15"/>
        <v>290.08106010809922</v>
      </c>
      <c r="V46" s="8"/>
      <c r="X46" s="76"/>
    </row>
    <row r="47" spans="1:24">
      <c r="A47" s="96"/>
      <c r="C47" s="6" t="s">
        <v>20</v>
      </c>
      <c r="D47" s="6"/>
      <c r="E47" s="7">
        <f>AVERAGE(E44:E46)</f>
        <v>3.2269487576946219</v>
      </c>
      <c r="F47" s="7">
        <f t="shared" ref="F47:U47" si="16">AVERAGE(F44:F46)</f>
        <v>4.4041216068188058</v>
      </c>
      <c r="G47" s="7">
        <f t="shared" si="16"/>
        <v>13.265771408145602</v>
      </c>
      <c r="H47" s="7">
        <f t="shared" si="16"/>
        <v>6.7128971584945587</v>
      </c>
      <c r="I47" s="7">
        <f t="shared" si="16"/>
        <v>10.070400927115971</v>
      </c>
      <c r="J47" s="7">
        <f t="shared" si="16"/>
        <v>10.494050138955563</v>
      </c>
      <c r="K47" s="7">
        <f t="shared" si="16"/>
        <v>16.863477317320019</v>
      </c>
      <c r="L47" s="7">
        <f t="shared" si="16"/>
        <v>16.4645202990279</v>
      </c>
      <c r="M47" s="7">
        <f t="shared" si="16"/>
        <v>2.4274362552559174</v>
      </c>
      <c r="N47" s="7">
        <f t="shared" si="16"/>
        <v>15.408257435412077</v>
      </c>
      <c r="O47" s="7">
        <f t="shared" si="16"/>
        <v>33.51629886829366</v>
      </c>
      <c r="P47" s="7">
        <f t="shared" si="16"/>
        <v>18.395001839159136</v>
      </c>
      <c r="Q47" s="7">
        <f t="shared" si="16"/>
        <v>17.630631558048098</v>
      </c>
      <c r="R47" s="7">
        <f t="shared" si="16"/>
        <v>3.0312286987784707</v>
      </c>
      <c r="S47" s="7">
        <f t="shared" si="16"/>
        <v>18.864861221506061</v>
      </c>
      <c r="T47" s="7">
        <f t="shared" si="16"/>
        <v>10.858314984371395</v>
      </c>
      <c r="U47" s="7">
        <f t="shared" si="16"/>
        <v>264.88814328896177</v>
      </c>
      <c r="V47" s="77"/>
      <c r="X47" s="3"/>
    </row>
    <row r="48" spans="1:24">
      <c r="C48" s="52" t="s">
        <v>85</v>
      </c>
      <c r="D48" s="52"/>
      <c r="E48" s="52">
        <f>_xlfn.STDEV.S(E44:E46)</f>
        <v>1.1969670327464417</v>
      </c>
      <c r="F48" s="52">
        <f t="shared" ref="F48:U48" si="17">_xlfn.STDEV.S(F44:F46)</f>
        <v>1.1944100173750081</v>
      </c>
      <c r="G48" s="52">
        <f t="shared" si="17"/>
        <v>3.7107414939911361</v>
      </c>
      <c r="H48" s="52">
        <f t="shared" si="17"/>
        <v>2.688578039027345</v>
      </c>
      <c r="I48" s="52">
        <f t="shared" si="17"/>
        <v>2.9951524810470551</v>
      </c>
      <c r="J48" s="52">
        <f t="shared" si="17"/>
        <v>3.8916604821326164</v>
      </c>
      <c r="K48" s="52">
        <f t="shared" si="17"/>
        <v>5.7228177356177055</v>
      </c>
      <c r="L48" s="52">
        <f t="shared" si="17"/>
        <v>6.0725917391948778</v>
      </c>
      <c r="M48" s="52">
        <f t="shared" si="17"/>
        <v>1.5049337396988474</v>
      </c>
      <c r="N48" s="52">
        <f t="shared" si="17"/>
        <v>5.2981664257087271</v>
      </c>
      <c r="O48" s="52">
        <f t="shared" si="17"/>
        <v>11.743124165282444</v>
      </c>
      <c r="P48" s="52">
        <f t="shared" si="17"/>
        <v>6.9763529533105393</v>
      </c>
      <c r="Q48" s="52">
        <f t="shared" si="17"/>
        <v>5.1950938164964588</v>
      </c>
      <c r="R48" s="52">
        <f t="shared" si="17"/>
        <v>0.80562931729585507</v>
      </c>
      <c r="S48" s="52">
        <f t="shared" si="17"/>
        <v>6.7765366680303281</v>
      </c>
      <c r="T48" s="52">
        <f t="shared" si="17"/>
        <v>3.6641899594113894</v>
      </c>
      <c r="U48" s="52">
        <f t="shared" si="17"/>
        <v>43.997869233570569</v>
      </c>
      <c r="V48" s="3"/>
      <c r="X48" s="3"/>
    </row>
    <row r="49" spans="1:27">
      <c r="V49" s="3"/>
      <c r="X49" s="3"/>
    </row>
    <row r="50" spans="1:27" ht="15" customHeight="1">
      <c r="B50" s="1" t="s">
        <v>98</v>
      </c>
      <c r="C50" s="1"/>
      <c r="D50" s="1"/>
      <c r="E50" s="1"/>
      <c r="F50" s="1"/>
      <c r="G50" s="1"/>
      <c r="V50" s="64"/>
      <c r="W50" s="31"/>
      <c r="X50" s="31"/>
      <c r="Y50" s="31"/>
      <c r="Z50" s="31"/>
      <c r="AA50" s="31"/>
    </row>
    <row r="51" spans="1:27">
      <c r="V51" s="64"/>
      <c r="W51" s="31"/>
      <c r="X51" s="31"/>
      <c r="Y51" s="31"/>
      <c r="Z51" s="31"/>
      <c r="AA51" s="31"/>
    </row>
    <row r="52" spans="1:27">
      <c r="B52" t="s">
        <v>31</v>
      </c>
      <c r="C52" t="s">
        <v>17</v>
      </c>
      <c r="E52" s="5">
        <f t="shared" ref="E52:T52" si="18">E44/(E$9*$W$36)*10^4</f>
        <v>9.8507412287117795</v>
      </c>
      <c r="F52" s="5">
        <f t="shared" si="18"/>
        <v>11.373002226603219</v>
      </c>
      <c r="G52" s="5">
        <f t="shared" si="18"/>
        <v>19.745018060724899</v>
      </c>
      <c r="H52" s="5">
        <f t="shared" si="18"/>
        <v>11.336165595529454</v>
      </c>
      <c r="I52" s="5">
        <f t="shared" si="18"/>
        <v>21.780767735148405</v>
      </c>
      <c r="J52" s="5">
        <f t="shared" si="18"/>
        <v>10.604187384196475</v>
      </c>
      <c r="K52" s="5">
        <f t="shared" si="18"/>
        <v>33.395945950400979</v>
      </c>
      <c r="L52" s="5">
        <f t="shared" si="18"/>
        <v>17.457486380420736</v>
      </c>
      <c r="M52" s="5">
        <f t="shared" si="18"/>
        <v>8.2458756113632194</v>
      </c>
      <c r="N52" s="5">
        <f t="shared" si="18"/>
        <v>21.651178300598882</v>
      </c>
      <c r="O52" s="5">
        <f t="shared" si="18"/>
        <v>20.370589772436766</v>
      </c>
      <c r="P52" s="5">
        <f t="shared" si="18"/>
        <v>20.527371259773822</v>
      </c>
      <c r="Q52" s="5">
        <f t="shared" si="18"/>
        <v>30.309308929798373</v>
      </c>
      <c r="R52" s="5">
        <f t="shared" si="18"/>
        <v>35.584501638818054</v>
      </c>
      <c r="S52" s="5">
        <f t="shared" si="18"/>
        <v>18.245245019845054</v>
      </c>
      <c r="T52" s="5">
        <f t="shared" si="18"/>
        <v>31.363621363547562</v>
      </c>
      <c r="U52" s="5">
        <f>U44/(U11*$W$36/100)*100</f>
        <v>23.882096991281834</v>
      </c>
      <c r="V52" s="8"/>
      <c r="W52" s="31"/>
      <c r="X52" s="31"/>
      <c r="Y52" s="31"/>
      <c r="Z52" s="31"/>
      <c r="AA52" s="31"/>
    </row>
    <row r="53" spans="1:27">
      <c r="B53" t="s">
        <v>31</v>
      </c>
      <c r="C53" t="s">
        <v>18</v>
      </c>
      <c r="E53" s="5">
        <f t="shared" ref="E53:T53" si="19">E45/(E$9*$W$36)*10^4</f>
        <v>20.775173052644647</v>
      </c>
      <c r="F53" s="5">
        <f t="shared" si="19"/>
        <v>19.180809355181559</v>
      </c>
      <c r="G53" s="5">
        <f t="shared" si="19"/>
        <v>33.946027153064954</v>
      </c>
      <c r="H53" s="5">
        <f t="shared" si="19"/>
        <v>26.03889082537037</v>
      </c>
      <c r="I53" s="5">
        <f t="shared" si="19"/>
        <v>38.588092164097667</v>
      </c>
      <c r="J53" s="5">
        <f t="shared" si="19"/>
        <v>21.885201671594704</v>
      </c>
      <c r="K53" s="5">
        <f t="shared" si="19"/>
        <v>65.689225873746437</v>
      </c>
      <c r="L53" s="5">
        <f t="shared" si="19"/>
        <v>36.622454916819194</v>
      </c>
      <c r="M53" s="5">
        <f t="shared" si="19"/>
        <v>40.616691318031435</v>
      </c>
      <c r="N53" s="5">
        <f t="shared" si="19"/>
        <v>42.065813664249141</v>
      </c>
      <c r="O53" s="5">
        <f t="shared" si="19"/>
        <v>40.283408732794889</v>
      </c>
      <c r="P53" s="5">
        <f t="shared" si="19"/>
        <v>43.392168668884075</v>
      </c>
      <c r="Q53" s="5">
        <f t="shared" si="19"/>
        <v>53.231458234141535</v>
      </c>
      <c r="R53" s="5">
        <f t="shared" si="19"/>
        <v>58.827148963749742</v>
      </c>
      <c r="S53" s="5">
        <f t="shared" si="19"/>
        <v>36.438369160397436</v>
      </c>
      <c r="T53" s="5">
        <f t="shared" si="19"/>
        <v>54.226559895313457</v>
      </c>
      <c r="U53" s="5">
        <f>U45/(U12*$W$36/100)*100</f>
        <v>32.406505158978291</v>
      </c>
      <c r="V53" s="8"/>
      <c r="W53" s="31"/>
      <c r="X53" s="31"/>
      <c r="Y53" s="31"/>
      <c r="Z53" s="31"/>
      <c r="AA53" s="31"/>
    </row>
    <row r="54" spans="1:27">
      <c r="B54" t="s">
        <v>31</v>
      </c>
      <c r="C54" t="s">
        <v>19</v>
      </c>
      <c r="E54" s="5">
        <f t="shared" ref="E54:T54" si="20">E46/(E$9*$W$36)*10^4</f>
        <v>21.057492982313796</v>
      </c>
      <c r="F54" s="5">
        <f t="shared" si="20"/>
        <v>19.120873445658596</v>
      </c>
      <c r="G54" s="5">
        <f t="shared" si="20"/>
        <v>33.803267149536502</v>
      </c>
      <c r="H54" s="5">
        <f t="shared" si="20"/>
        <v>25.890747509015746</v>
      </c>
      <c r="I54" s="5">
        <f t="shared" si="20"/>
        <v>39.132420287150183</v>
      </c>
      <c r="J54" s="5">
        <f t="shared" si="20"/>
        <v>23.008341756517087</v>
      </c>
      <c r="K54" s="5">
        <f t="shared" si="20"/>
        <v>65.659785642153793</v>
      </c>
      <c r="L54" s="5">
        <f t="shared" si="20"/>
        <v>37.126242548482821</v>
      </c>
      <c r="M54" s="5">
        <f t="shared" si="20"/>
        <v>37.204116507961132</v>
      </c>
      <c r="N54" s="5">
        <f t="shared" si="20"/>
        <v>43.827570114320586</v>
      </c>
      <c r="O54" s="5">
        <f t="shared" si="20"/>
        <v>41.834825810643792</v>
      </c>
      <c r="P54" s="5">
        <f t="shared" si="20"/>
        <v>45.414048897695793</v>
      </c>
      <c r="Q54" s="5">
        <f t="shared" si="20"/>
        <v>54.231930199655679</v>
      </c>
      <c r="R54" s="5">
        <f t="shared" si="20"/>
        <v>59.583651935236837</v>
      </c>
      <c r="S54" s="5">
        <f t="shared" si="20"/>
        <v>38.550972915222566</v>
      </c>
      <c r="T54" s="5">
        <f t="shared" si="20"/>
        <v>64.246835703176615</v>
      </c>
      <c r="U54" s="5">
        <f>U46/(U13*$W$36/100)*100</f>
        <v>32.35988017511584</v>
      </c>
      <c r="V54" s="8"/>
    </row>
    <row r="55" spans="1:27">
      <c r="C55" s="6" t="s">
        <v>20</v>
      </c>
      <c r="D55" s="6"/>
      <c r="E55" s="32">
        <f>AVERAGE(E52:E54)</f>
        <v>17.227802421223405</v>
      </c>
      <c r="F55" s="32">
        <f t="shared" ref="F55:T55" si="21">AVERAGE(F52:F54)</f>
        <v>16.558228342481126</v>
      </c>
      <c r="G55" s="32">
        <f t="shared" si="21"/>
        <v>29.164770787775449</v>
      </c>
      <c r="H55" s="32">
        <f t="shared" si="21"/>
        <v>21.088601309971857</v>
      </c>
      <c r="I55" s="32">
        <f t="shared" si="21"/>
        <v>33.167093395465422</v>
      </c>
      <c r="J55" s="32">
        <f t="shared" si="21"/>
        <v>18.499243604102755</v>
      </c>
      <c r="K55" s="32">
        <f t="shared" si="21"/>
        <v>54.914985822100398</v>
      </c>
      <c r="L55" s="32">
        <f t="shared" si="21"/>
        <v>30.402061281907582</v>
      </c>
      <c r="M55" s="32">
        <f t="shared" si="21"/>
        <v>28.688894479118591</v>
      </c>
      <c r="N55" s="32">
        <f t="shared" si="21"/>
        <v>35.848187359722864</v>
      </c>
      <c r="O55" s="32">
        <f t="shared" si="21"/>
        <v>34.162941438625147</v>
      </c>
      <c r="P55" s="32">
        <f t="shared" si="21"/>
        <v>36.444529608784563</v>
      </c>
      <c r="Q55" s="32">
        <f t="shared" si="21"/>
        <v>45.924232454531854</v>
      </c>
      <c r="R55" s="32">
        <f t="shared" si="21"/>
        <v>51.331767512601544</v>
      </c>
      <c r="S55" s="32">
        <f t="shared" si="21"/>
        <v>31.078195698488354</v>
      </c>
      <c r="T55" s="32">
        <f t="shared" si="21"/>
        <v>49.945672320679215</v>
      </c>
      <c r="U55" s="32">
        <f>AVERAGE(U52:U54)</f>
        <v>29.549494108458656</v>
      </c>
      <c r="V55" s="45"/>
      <c r="W55" s="39"/>
      <c r="X55" s="3"/>
      <c r="Y55" s="3"/>
      <c r="Z55" s="3"/>
    </row>
    <row r="56" spans="1:27">
      <c r="C56" s="52" t="s">
        <v>85</v>
      </c>
      <c r="D56" s="52"/>
      <c r="E56" s="52">
        <f>_xlfn.STDEV.S(E52:E54)</f>
        <v>6.3902816850447204</v>
      </c>
      <c r="F56" s="52">
        <f t="shared" ref="F56:U56" si="22">_xlfn.STDEV.S(F52:F54)</f>
        <v>4.4906375363526356</v>
      </c>
      <c r="G56" s="52">
        <f t="shared" si="22"/>
        <v>8.158057439350026</v>
      </c>
      <c r="H56" s="52">
        <f t="shared" si="22"/>
        <v>8.4461818819981485</v>
      </c>
      <c r="I56" s="52">
        <f t="shared" si="22"/>
        <v>9.8646024911539847</v>
      </c>
      <c r="J56" s="52">
        <f t="shared" si="22"/>
        <v>6.8603422253704363</v>
      </c>
      <c r="K56" s="52">
        <f t="shared" si="22"/>
        <v>18.636041007457891</v>
      </c>
      <c r="L56" s="52">
        <f t="shared" si="22"/>
        <v>11.213160349767906</v>
      </c>
      <c r="M56" s="52">
        <f t="shared" si="22"/>
        <v>17.786207634825743</v>
      </c>
      <c r="N56" s="52">
        <f t="shared" si="22"/>
        <v>12.326485554122039</v>
      </c>
      <c r="O56" s="52">
        <f t="shared" si="22"/>
        <v>11.969688680171155</v>
      </c>
      <c r="P56" s="52">
        <f t="shared" si="22"/>
        <v>13.821683954769281</v>
      </c>
      <c r="Q56" s="52">
        <f t="shared" si="22"/>
        <v>13.532169580333473</v>
      </c>
      <c r="R56" s="52">
        <f t="shared" si="22"/>
        <v>13.642776882335466</v>
      </c>
      <c r="S56" s="52">
        <f t="shared" si="22"/>
        <v>11.163746727537033</v>
      </c>
      <c r="T56" s="52">
        <f t="shared" si="22"/>
        <v>16.85440432487869</v>
      </c>
      <c r="U56" s="52">
        <f t="shared" si="22"/>
        <v>4.9081652412197796</v>
      </c>
      <c r="V56" s="3"/>
      <c r="W56" s="39"/>
      <c r="X56" s="3"/>
      <c r="Y56" s="3"/>
      <c r="Z56" s="3"/>
    </row>
    <row r="57" spans="1:27">
      <c r="V57" s="39"/>
      <c r="W57" s="39"/>
      <c r="X57" s="3"/>
      <c r="Y57" s="3"/>
      <c r="Z57" s="3"/>
    </row>
    <row r="58" spans="1:27">
      <c r="A58" s="94" t="s">
        <v>102</v>
      </c>
      <c r="B58" s="1" t="s">
        <v>32</v>
      </c>
      <c r="C58" s="1"/>
      <c r="D58" s="1"/>
      <c r="E58" s="1"/>
      <c r="F58" s="1"/>
      <c r="G58" s="1"/>
      <c r="H58" s="3"/>
      <c r="I58" s="3"/>
      <c r="J58" s="3"/>
      <c r="K58" s="3"/>
      <c r="L58" s="3"/>
      <c r="V58" s="3"/>
      <c r="W58" s="3"/>
      <c r="X58" s="3"/>
      <c r="Y58" s="3"/>
      <c r="Z58" s="3"/>
    </row>
    <row r="59" spans="1:27">
      <c r="A59" s="94"/>
      <c r="V59" s="3"/>
    </row>
    <row r="60" spans="1:27">
      <c r="A60" s="94"/>
      <c r="B60" t="s">
        <v>31</v>
      </c>
      <c r="C60" t="s">
        <v>17</v>
      </c>
      <c r="E60">
        <f t="shared" ref="E60:T60" si="23">($X$36*E11)/E44</f>
        <v>124.10230357081143</v>
      </c>
      <c r="F60">
        <f t="shared" si="23"/>
        <v>102.19746181586301</v>
      </c>
      <c r="G60">
        <f t="shared" si="23"/>
        <v>107.48533672361604</v>
      </c>
      <c r="H60">
        <f t="shared" si="23"/>
        <v>110.67537066734263</v>
      </c>
      <c r="I60">
        <f t="shared" si="23"/>
        <v>110.78394908933289</v>
      </c>
      <c r="J60">
        <f t="shared" si="23"/>
        <v>153.90926428155717</v>
      </c>
      <c r="K60">
        <f t="shared" si="23"/>
        <v>75.91319166143262</v>
      </c>
      <c r="L60">
        <f t="shared" si="23"/>
        <v>115.48643291970379</v>
      </c>
      <c r="M60">
        <f t="shared" si="23"/>
        <v>139.61954776213216</v>
      </c>
      <c r="N60">
        <f t="shared" si="23"/>
        <v>124.9993495516581</v>
      </c>
      <c r="O60">
        <f t="shared" si="23"/>
        <v>135.98895665953319</v>
      </c>
      <c r="P60">
        <f t="shared" si="23"/>
        <v>125.97059996050923</v>
      </c>
      <c r="Q60">
        <f t="shared" si="23"/>
        <v>118.18834065831028</v>
      </c>
      <c r="R60">
        <f t="shared" si="23"/>
        <v>149.56270583268028</v>
      </c>
      <c r="S60">
        <f t="shared" si="23"/>
        <v>116.50342888404116</v>
      </c>
      <c r="T60">
        <f t="shared" si="23"/>
        <v>95.378256745439913</v>
      </c>
      <c r="U60">
        <f t="shared" ref="U60:U62" si="24">$X$36/U36*100</f>
        <v>206.96258434691654</v>
      </c>
      <c r="V60" s="3"/>
    </row>
    <row r="61" spans="1:27" ht="15" customHeight="1">
      <c r="A61" s="94"/>
      <c r="B61" t="s">
        <v>31</v>
      </c>
      <c r="C61" t="s">
        <v>18</v>
      </c>
      <c r="E61">
        <f t="shared" ref="E61:T61" si="25">($X$36*E12)/E45</f>
        <v>83.2937353270393</v>
      </c>
      <c r="F61">
        <f t="shared" si="25"/>
        <v>71.127880236379198</v>
      </c>
      <c r="G61">
        <f t="shared" si="25"/>
        <v>72.410397076319342</v>
      </c>
      <c r="H61">
        <f t="shared" si="25"/>
        <v>72.191078549077389</v>
      </c>
      <c r="I61">
        <f t="shared" si="25"/>
        <v>77.948154615534634</v>
      </c>
      <c r="J61">
        <f t="shared" si="25"/>
        <v>100.02181250413297</v>
      </c>
      <c r="K61">
        <f t="shared" si="25"/>
        <v>58.709413022779074</v>
      </c>
      <c r="L61">
        <f t="shared" si="25"/>
        <v>80.610958193608226</v>
      </c>
      <c r="M61">
        <f t="shared" si="25"/>
        <v>92.76204249618911</v>
      </c>
      <c r="N61">
        <f t="shared" si="25"/>
        <v>88.277492794429918</v>
      </c>
      <c r="O61">
        <f t="shared" si="25"/>
        <v>94.822358775157156</v>
      </c>
      <c r="P61">
        <f t="shared" si="25"/>
        <v>83.753828115940394</v>
      </c>
      <c r="Q61">
        <f t="shared" si="25"/>
        <v>81.187192134568562</v>
      </c>
      <c r="R61">
        <f t="shared" si="25"/>
        <v>104.90943627838662</v>
      </c>
      <c r="S61">
        <f t="shared" si="25"/>
        <v>82.878787400527628</v>
      </c>
      <c r="T61">
        <f t="shared" si="25"/>
        <v>66.135120092455296</v>
      </c>
      <c r="U61">
        <f t="shared" si="24"/>
        <v>152.52186215982695</v>
      </c>
      <c r="V61" s="3"/>
      <c r="W61" s="31"/>
      <c r="X61" s="31"/>
      <c r="Y61" s="31"/>
    </row>
    <row r="62" spans="1:27">
      <c r="A62" s="94"/>
      <c r="B62" t="s">
        <v>31</v>
      </c>
      <c r="C62" t="s">
        <v>19</v>
      </c>
      <c r="E62">
        <f t="shared" ref="E62:T62" si="26">($X$36*E13)/E46</f>
        <v>80.204175366503733</v>
      </c>
      <c r="F62">
        <f t="shared" si="26"/>
        <v>68.143535629090593</v>
      </c>
      <c r="G62">
        <f t="shared" si="26"/>
        <v>71.336852713465461</v>
      </c>
      <c r="H62">
        <f t="shared" si="26"/>
        <v>69.754351868484548</v>
      </c>
      <c r="I62">
        <f t="shared" si="26"/>
        <v>74.064491309117116</v>
      </c>
      <c r="J62">
        <f t="shared" si="26"/>
        <v>89.913102177064843</v>
      </c>
      <c r="K62">
        <f t="shared" si="26"/>
        <v>56.257058392756505</v>
      </c>
      <c r="L62">
        <f t="shared" si="26"/>
        <v>77.183172216089915</v>
      </c>
      <c r="M62">
        <f t="shared" si="26"/>
        <v>89.988249236164393</v>
      </c>
      <c r="N62">
        <f t="shared" si="26"/>
        <v>83.424728729334774</v>
      </c>
      <c r="O62">
        <f t="shared" si="26"/>
        <v>90.946371530647312</v>
      </c>
      <c r="P62">
        <f t="shared" si="26"/>
        <v>77.934921597129744</v>
      </c>
      <c r="Q62">
        <f t="shared" si="26"/>
        <v>79.547657608639355</v>
      </c>
      <c r="R62">
        <f t="shared" si="26"/>
        <v>100.48981185040653</v>
      </c>
      <c r="S62">
        <f t="shared" si="26"/>
        <v>78.362876187357841</v>
      </c>
      <c r="T62">
        <f t="shared" si="26"/>
        <v>62.67657991587663</v>
      </c>
      <c r="U62">
        <f t="shared" si="24"/>
        <v>152.74161975235785</v>
      </c>
      <c r="V62" s="3"/>
      <c r="W62" s="31"/>
      <c r="X62" s="31"/>
      <c r="Y62" s="31"/>
    </row>
    <row r="63" spans="1:27">
      <c r="A63" s="94"/>
      <c r="C63" s="6" t="s">
        <v>20</v>
      </c>
      <c r="D63" s="6"/>
      <c r="E63" s="7">
        <f>AVERAGE(E60:E62)</f>
        <v>95.866738088118154</v>
      </c>
      <c r="F63" s="7">
        <f t="shared" ref="F63:U63" si="27">AVERAGE(F60:F62)</f>
        <v>80.4896258937776</v>
      </c>
      <c r="G63" s="7">
        <f t="shared" si="27"/>
        <v>83.744195504466958</v>
      </c>
      <c r="H63" s="7">
        <f t="shared" si="27"/>
        <v>84.206933694968185</v>
      </c>
      <c r="I63" s="7">
        <f t="shared" si="27"/>
        <v>87.598865004661548</v>
      </c>
      <c r="J63" s="7">
        <f t="shared" si="27"/>
        <v>114.61472632091834</v>
      </c>
      <c r="K63" s="7">
        <f t="shared" si="27"/>
        <v>63.626554358989402</v>
      </c>
      <c r="L63" s="7">
        <f t="shared" si="27"/>
        <v>91.093521109800648</v>
      </c>
      <c r="M63" s="7">
        <f t="shared" si="27"/>
        <v>107.45661316482854</v>
      </c>
      <c r="N63" s="7">
        <f t="shared" si="27"/>
        <v>98.900523691807606</v>
      </c>
      <c r="O63" s="7">
        <f t="shared" si="27"/>
        <v>107.25256232177922</v>
      </c>
      <c r="P63" s="7">
        <f t="shared" si="27"/>
        <v>95.886449891193124</v>
      </c>
      <c r="Q63" s="7">
        <f t="shared" si="27"/>
        <v>92.974396800506085</v>
      </c>
      <c r="R63" s="7">
        <f t="shared" si="27"/>
        <v>118.32065132049114</v>
      </c>
      <c r="S63" s="7">
        <f t="shared" si="27"/>
        <v>92.581697490642213</v>
      </c>
      <c r="T63" s="7">
        <f t="shared" si="27"/>
        <v>74.729985584590608</v>
      </c>
      <c r="U63" s="7">
        <f t="shared" si="27"/>
        <v>170.74202208636711</v>
      </c>
      <c r="V63" s="41"/>
      <c r="W63" s="31"/>
      <c r="X63" s="31"/>
      <c r="Y63" s="31"/>
    </row>
    <row r="64" spans="1:27">
      <c r="V64" s="31"/>
      <c r="W64" s="31"/>
      <c r="X64" s="31"/>
      <c r="Y64" s="31"/>
    </row>
    <row r="66" spans="1:25">
      <c r="L66" t="s">
        <v>101</v>
      </c>
    </row>
    <row r="67" spans="1:25" ht="18.75">
      <c r="L67" s="92" t="s">
        <v>100</v>
      </c>
      <c r="M67" s="27" t="s">
        <v>38</v>
      </c>
      <c r="N67" s="28"/>
      <c r="O67" s="28"/>
      <c r="P67" s="28"/>
      <c r="Q67" s="28"/>
      <c r="R67" s="90" t="s">
        <v>86</v>
      </c>
      <c r="S67" s="90"/>
      <c r="T67" s="90"/>
      <c r="U67" s="91" t="s">
        <v>39</v>
      </c>
    </row>
    <row r="68" spans="1:25" ht="18.75">
      <c r="L68" s="92"/>
      <c r="M68" s="29" t="s">
        <v>40</v>
      </c>
      <c r="N68" s="30"/>
      <c r="O68" s="30"/>
      <c r="P68" s="30"/>
      <c r="Q68" s="30"/>
      <c r="R68" s="90"/>
      <c r="S68" s="90"/>
      <c r="T68" s="90"/>
      <c r="U68" s="91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3"/>
      <c r="V70" s="3"/>
      <c r="W70" s="3"/>
      <c r="X70" s="3"/>
      <c r="Y70" s="3"/>
    </row>
    <row r="71" spans="1:25">
      <c r="A71" s="3"/>
      <c r="B71" s="1" t="s">
        <v>92</v>
      </c>
      <c r="C71" s="1"/>
      <c r="D71" s="1"/>
      <c r="E71" s="1"/>
      <c r="F71" s="1"/>
      <c r="G71" s="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4" t="s">
        <v>3</v>
      </c>
      <c r="F72" s="4" t="s">
        <v>43</v>
      </c>
      <c r="G72" s="4" t="s">
        <v>44</v>
      </c>
      <c r="H72" s="4" t="s">
        <v>4</v>
      </c>
      <c r="I72" s="4" t="s">
        <v>5</v>
      </c>
      <c r="J72" s="4" t="s">
        <v>6</v>
      </c>
      <c r="K72" s="4" t="s">
        <v>7</v>
      </c>
      <c r="L72" s="4" t="s">
        <v>8</v>
      </c>
      <c r="M72" s="4" t="s">
        <v>9</v>
      </c>
      <c r="N72" s="4" t="s">
        <v>10</v>
      </c>
      <c r="O72" s="4" t="s">
        <v>11</v>
      </c>
      <c r="P72" s="4" t="s">
        <v>12</v>
      </c>
      <c r="Q72" s="4" t="s">
        <v>13</v>
      </c>
      <c r="R72" s="4" t="s">
        <v>14</v>
      </c>
      <c r="S72" s="4" t="s">
        <v>15</v>
      </c>
      <c r="T72" s="4" t="s">
        <v>16</v>
      </c>
      <c r="U72" s="40"/>
      <c r="V72" s="40"/>
      <c r="W72" s="22"/>
      <c r="X72" s="3"/>
      <c r="Y72" s="3"/>
    </row>
    <row r="73" spans="1:25">
      <c r="A73" s="3"/>
      <c r="B73" t="s">
        <v>31</v>
      </c>
      <c r="C73" t="s">
        <v>17</v>
      </c>
      <c r="D73" s="3"/>
      <c r="E73" s="8">
        <f t="shared" ref="E73:T73" si="28">E36-$X$36</f>
        <v>-8.605091148601602</v>
      </c>
      <c r="F73" s="8">
        <f t="shared" si="28"/>
        <v>-0.95270401003757144</v>
      </c>
      <c r="G73" s="8">
        <f t="shared" si="28"/>
        <v>-3.0855947430871993</v>
      </c>
      <c r="H73" s="8">
        <f t="shared" si="28"/>
        <v>-4.2737463600866832</v>
      </c>
      <c r="I73" s="8">
        <f t="shared" si="28"/>
        <v>-4.3129830591737672</v>
      </c>
      <c r="J73" s="8">
        <f t="shared" si="28"/>
        <v>-15.519417207884885</v>
      </c>
      <c r="K73" s="8">
        <f t="shared" si="28"/>
        <v>14.058493081082965</v>
      </c>
      <c r="L73" s="8">
        <f t="shared" si="28"/>
        <v>-5.9415149477167333</v>
      </c>
      <c r="M73" s="8">
        <f t="shared" si="28"/>
        <v>-12.573032920337894</v>
      </c>
      <c r="N73" s="8">
        <f t="shared" si="28"/>
        <v>-8.8613057489872986</v>
      </c>
      <c r="O73" s="8">
        <f t="shared" si="28"/>
        <v>-11.725797242639111</v>
      </c>
      <c r="P73" s="8">
        <f t="shared" si="28"/>
        <v>-9.1346003356526779</v>
      </c>
      <c r="Q73" s="8">
        <f t="shared" si="28"/>
        <v>-6.8185999367112018</v>
      </c>
      <c r="R73" s="8">
        <f t="shared" si="28"/>
        <v>-14.682785704571277</v>
      </c>
      <c r="S73" s="8">
        <f t="shared" si="28"/>
        <v>-6.2764235636004173</v>
      </c>
      <c r="T73" s="8">
        <f t="shared" si="28"/>
        <v>2.147005718944115</v>
      </c>
      <c r="U73" s="22"/>
      <c r="V73" s="22"/>
      <c r="W73" s="22"/>
      <c r="X73" s="3"/>
      <c r="Y73" s="3"/>
    </row>
    <row r="74" spans="1:25">
      <c r="A74" s="3"/>
      <c r="B74" t="s">
        <v>31</v>
      </c>
      <c r="C74" t="s">
        <v>18</v>
      </c>
      <c r="D74" s="3"/>
      <c r="E74" s="8">
        <f t="shared" ref="E74:T74" si="29">E37-$X$36</f>
        <v>8.8867668157316118</v>
      </c>
      <c r="F74" s="8">
        <f t="shared" si="29"/>
        <v>17.985212365043218</v>
      </c>
      <c r="G74" s="8">
        <f t="shared" si="29"/>
        <v>16.88189857350249</v>
      </c>
      <c r="H74" s="8">
        <f t="shared" si="29"/>
        <v>17.06779353859752</v>
      </c>
      <c r="I74" s="8">
        <f t="shared" si="29"/>
        <v>12.534755482263378</v>
      </c>
      <c r="J74" s="8">
        <f t="shared" si="29"/>
        <v>-9.6624569524905723E-3</v>
      </c>
      <c r="K74" s="8">
        <f t="shared" si="29"/>
        <v>31.161624077811872</v>
      </c>
      <c r="L74" s="8">
        <f t="shared" si="29"/>
        <v>10.657099712549943</v>
      </c>
      <c r="M74" s="8">
        <f t="shared" si="29"/>
        <v>3.4571839803057003</v>
      </c>
      <c r="N74" s="8">
        <f t="shared" si="29"/>
        <v>5.8836561499044109</v>
      </c>
      <c r="O74" s="8">
        <f t="shared" si="29"/>
        <v>2.4193458982364504</v>
      </c>
      <c r="P74" s="8">
        <f t="shared" si="29"/>
        <v>8.5945500112011715</v>
      </c>
      <c r="Q74" s="8">
        <f t="shared" si="29"/>
        <v>10.266983503007786</v>
      </c>
      <c r="R74" s="8">
        <f t="shared" si="29"/>
        <v>-2.0734513020235212</v>
      </c>
      <c r="S74" s="8">
        <f t="shared" si="29"/>
        <v>9.1530934726388793</v>
      </c>
      <c r="T74" s="8">
        <f t="shared" si="29"/>
        <v>22.68789267128853</v>
      </c>
      <c r="U74" s="22"/>
      <c r="V74" s="22"/>
      <c r="W74" s="22"/>
      <c r="X74" s="3"/>
      <c r="Y74" s="3"/>
    </row>
    <row r="75" spans="1:25">
      <c r="A75" s="3"/>
      <c r="B75" t="s">
        <v>31</v>
      </c>
      <c r="C75" t="s">
        <v>19</v>
      </c>
      <c r="D75" s="3"/>
      <c r="E75" s="8">
        <f t="shared" ref="E75:T75" si="30">E38-$X$36</f>
        <v>10.93587117574662</v>
      </c>
      <c r="F75" s="8">
        <f t="shared" si="30"/>
        <v>20.713318152516216</v>
      </c>
      <c r="G75" s="8">
        <f t="shared" si="30"/>
        <v>17.802733720857972</v>
      </c>
      <c r="H75" s="8">
        <f t="shared" si="30"/>
        <v>19.211813113595568</v>
      </c>
      <c r="I75" s="8">
        <f t="shared" si="30"/>
        <v>15.515346958595423</v>
      </c>
      <c r="J75" s="8">
        <f t="shared" si="30"/>
        <v>4.9706296414264486</v>
      </c>
      <c r="K75" s="8">
        <f t="shared" si="30"/>
        <v>34.451467893505189</v>
      </c>
      <c r="L75" s="8">
        <f t="shared" si="30"/>
        <v>13.098133304669972</v>
      </c>
      <c r="M75" s="8">
        <f t="shared" si="30"/>
        <v>4.9294786815152065</v>
      </c>
      <c r="N75" s="8">
        <f t="shared" si="30"/>
        <v>8.8032413230186677</v>
      </c>
      <c r="O75" s="8">
        <f t="shared" si="30"/>
        <v>4.4107663983642169</v>
      </c>
      <c r="P75" s="8">
        <f t="shared" si="30"/>
        <v>12.544407047298407</v>
      </c>
      <c r="Q75" s="8">
        <f t="shared" si="30"/>
        <v>11.391801910720126</v>
      </c>
      <c r="R75" s="8">
        <f t="shared" si="30"/>
        <v>-0.21596532177619565</v>
      </c>
      <c r="S75" s="8">
        <f t="shared" si="30"/>
        <v>12.233928223782847</v>
      </c>
      <c r="T75" s="8">
        <f t="shared" si="30"/>
        <v>26.384745434697528</v>
      </c>
      <c r="U75" s="22" t="s">
        <v>91</v>
      </c>
      <c r="V75" s="22" t="s">
        <v>90</v>
      </c>
      <c r="W75" s="22"/>
      <c r="X75" s="3"/>
      <c r="Y75" s="3"/>
    </row>
    <row r="76" spans="1:25">
      <c r="A76" s="3"/>
      <c r="B76" s="12"/>
      <c r="C76" s="6" t="s">
        <v>20</v>
      </c>
      <c r="D76" s="6"/>
      <c r="E76" s="32">
        <f>AVERAGE(E73:E75)</f>
        <v>3.7391822809588766</v>
      </c>
      <c r="F76" s="32">
        <f t="shared" ref="F76:T76" si="31">AVERAGE(F73:F75)</f>
        <v>12.581942169173955</v>
      </c>
      <c r="G76" s="32">
        <f t="shared" si="31"/>
        <v>10.533012517091088</v>
      </c>
      <c r="H76" s="32">
        <f t="shared" si="31"/>
        <v>10.668620097368802</v>
      </c>
      <c r="I76" s="32">
        <f t="shared" si="31"/>
        <v>7.9123731272283448</v>
      </c>
      <c r="J76" s="32">
        <f t="shared" si="31"/>
        <v>-3.5194833411369757</v>
      </c>
      <c r="K76" s="32">
        <f t="shared" si="31"/>
        <v>26.557195017466672</v>
      </c>
      <c r="L76" s="32">
        <f t="shared" si="31"/>
        <v>5.9379060231677272</v>
      </c>
      <c r="M76" s="32">
        <f t="shared" si="31"/>
        <v>-1.3954567528389958</v>
      </c>
      <c r="N76" s="32">
        <f t="shared" si="31"/>
        <v>1.9418639079785933</v>
      </c>
      <c r="O76" s="32">
        <f t="shared" si="31"/>
        <v>-1.6318949820128144</v>
      </c>
      <c r="P76" s="32">
        <f t="shared" si="31"/>
        <v>4.001452240948967</v>
      </c>
      <c r="Q76" s="32">
        <f t="shared" si="31"/>
        <v>4.9467284923389032</v>
      </c>
      <c r="R76" s="32">
        <f t="shared" si="31"/>
        <v>-5.6574007761236649</v>
      </c>
      <c r="S76" s="32">
        <f t="shared" si="31"/>
        <v>5.0368660442737694</v>
      </c>
      <c r="T76" s="32">
        <f t="shared" si="31"/>
        <v>17.073214608310057</v>
      </c>
      <c r="U76" s="32">
        <f>AVERAGE(E76:T76)</f>
        <v>6.1703825421370819</v>
      </c>
      <c r="V76" s="70">
        <f>_xlfn.STDEV.S(E76:T76)</f>
        <v>8.1696274688494288</v>
      </c>
      <c r="W76" s="22"/>
      <c r="X76" s="3"/>
      <c r="Y76" s="3"/>
    </row>
    <row r="77" spans="1:25">
      <c r="A77" s="3"/>
      <c r="B77" s="3"/>
      <c r="C77" s="52" t="s">
        <v>85</v>
      </c>
      <c r="D77" s="52"/>
      <c r="E77" s="52">
        <f>_xlfn.STDEV.S(E73:E75)</f>
        <v>10.739437696982684</v>
      </c>
      <c r="F77" s="52">
        <f t="shared" ref="F77:T77" si="32">_xlfn.STDEV.S(F73:F75)</f>
        <v>11.800450232692173</v>
      </c>
      <c r="G77" s="52">
        <f t="shared" si="32"/>
        <v>11.803043341544878</v>
      </c>
      <c r="H77" s="52">
        <f t="shared" si="32"/>
        <v>12.984796551974227</v>
      </c>
      <c r="I77" s="52">
        <f t="shared" si="32"/>
        <v>10.691841833870164</v>
      </c>
      <c r="J77" s="52">
        <f t="shared" si="32"/>
        <v>10.686423019468979</v>
      </c>
      <c r="K77" s="52">
        <f t="shared" si="32"/>
        <v>10.948467045839596</v>
      </c>
      <c r="L77" s="52">
        <f t="shared" si="32"/>
        <v>10.360026216283517</v>
      </c>
      <c r="M77" s="52">
        <f t="shared" si="32"/>
        <v>9.7080157425182367</v>
      </c>
      <c r="N77" s="52">
        <f t="shared" si="32"/>
        <v>9.4690205604200983</v>
      </c>
      <c r="O77" s="52">
        <f t="shared" si="32"/>
        <v>8.798101274558606</v>
      </c>
      <c r="P77" s="52">
        <f t="shared" si="32"/>
        <v>11.546308960998477</v>
      </c>
      <c r="Q77" s="52">
        <f t="shared" si="32"/>
        <v>10.204583229860154</v>
      </c>
      <c r="R77" s="52">
        <f t="shared" si="32"/>
        <v>7.8711970736153489</v>
      </c>
      <c r="S77" s="52">
        <f t="shared" si="32"/>
        <v>9.91795225864138</v>
      </c>
      <c r="T77" s="52">
        <f t="shared" si="32"/>
        <v>13.057965536228123</v>
      </c>
      <c r="U77" s="22"/>
      <c r="V77" s="22"/>
      <c r="W77" s="22"/>
      <c r="X77" s="3"/>
      <c r="Y77" s="3"/>
    </row>
    <row r="78" spans="1:25">
      <c r="A78" s="3"/>
      <c r="B78" s="3"/>
      <c r="C78" s="3"/>
      <c r="D78" s="4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22"/>
      <c r="X78" s="3"/>
      <c r="Y78" s="3"/>
    </row>
    <row r="79" spans="1:25">
      <c r="A79" s="3"/>
      <c r="B79" s="3"/>
      <c r="C79" s="3"/>
      <c r="D79" s="4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3"/>
      <c r="X79" s="3"/>
      <c r="Y79" s="3"/>
    </row>
    <row r="80" spans="1:25">
      <c r="A80" s="3"/>
      <c r="B80" s="1" t="s">
        <v>95</v>
      </c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9"/>
      <c r="V80" s="39"/>
      <c r="W80" s="39"/>
      <c r="X80" s="3"/>
      <c r="Y80" s="3"/>
    </row>
    <row r="81" spans="1:25">
      <c r="A81" s="3"/>
      <c r="B81" s="3"/>
      <c r="C81" s="3"/>
      <c r="D81" s="3"/>
      <c r="E81" s="4" t="s">
        <v>3</v>
      </c>
      <c r="F81" s="4" t="s">
        <v>43</v>
      </c>
      <c r="G81" s="4" t="s">
        <v>44</v>
      </c>
      <c r="H81" s="4" t="s">
        <v>4</v>
      </c>
      <c r="I81" s="4" t="s">
        <v>5</v>
      </c>
      <c r="J81" s="4" t="s">
        <v>6</v>
      </c>
      <c r="K81" s="4" t="s">
        <v>7</v>
      </c>
      <c r="L81" s="4" t="s">
        <v>8</v>
      </c>
      <c r="M81" s="4" t="s">
        <v>9</v>
      </c>
      <c r="N81" s="4" t="s">
        <v>10</v>
      </c>
      <c r="O81" s="4" t="s">
        <v>11</v>
      </c>
      <c r="P81" s="4" t="s">
        <v>12</v>
      </c>
      <c r="Q81" s="4" t="s">
        <v>13</v>
      </c>
      <c r="R81" s="4" t="s">
        <v>14</v>
      </c>
      <c r="S81" s="4" t="s">
        <v>15</v>
      </c>
      <c r="T81" s="4" t="s">
        <v>16</v>
      </c>
      <c r="U81" s="74"/>
      <c r="V81" s="74"/>
      <c r="W81" s="39"/>
      <c r="X81" s="3"/>
      <c r="Y81" s="3"/>
    </row>
    <row r="82" spans="1:25">
      <c r="A82" s="3"/>
      <c r="B82" s="3"/>
      <c r="C82" t="s">
        <v>17</v>
      </c>
      <c r="D82" s="3"/>
      <c r="E82" s="8">
        <f t="shared" ref="E82:T82" si="33">$W$36/100*E6-$X$36*E11/100</f>
        <v>8.6620693739378147</v>
      </c>
      <c r="F82" s="8">
        <f t="shared" si="33"/>
        <v>20.780052185857226</v>
      </c>
      <c r="G82" s="8">
        <f t="shared" si="33"/>
        <v>26.215393239075446</v>
      </c>
      <c r="H82" s="8">
        <f t="shared" si="33"/>
        <v>26.827717628162759</v>
      </c>
      <c r="I82" s="8">
        <f t="shared" si="33"/>
        <v>22.484572273209324</v>
      </c>
      <c r="J82" s="8">
        <f t="shared" si="33"/>
        <v>42.714015873991713</v>
      </c>
      <c r="K82" s="8">
        <f t="shared" si="33"/>
        <v>22.334588784395216</v>
      </c>
      <c r="L82" s="8">
        <f t="shared" si="33"/>
        <v>39.796581238414753</v>
      </c>
      <c r="M82" s="8">
        <f t="shared" si="33"/>
        <v>7.4321863323972552</v>
      </c>
      <c r="N82" s="8">
        <f t="shared" si="33"/>
        <v>29.330663011614757</v>
      </c>
      <c r="O82" s="8">
        <f t="shared" si="33"/>
        <v>66.486623444090384</v>
      </c>
      <c r="P82" s="8">
        <f t="shared" si="33"/>
        <v>37.275933121106142</v>
      </c>
      <c r="Q82" s="8">
        <f t="shared" si="33"/>
        <v>26.222483161302918</v>
      </c>
      <c r="R82" s="8">
        <f t="shared" si="33"/>
        <v>3.2215007360506869</v>
      </c>
      <c r="S82" s="8">
        <f t="shared" si="33"/>
        <v>47.33826432516733</v>
      </c>
      <c r="T82" s="8">
        <f t="shared" si="33"/>
        <v>15.464315341953276</v>
      </c>
      <c r="U82" s="39"/>
      <c r="V82" s="39"/>
      <c r="W82" s="39"/>
      <c r="X82" s="3"/>
      <c r="Y82" s="3"/>
    </row>
    <row r="83" spans="1:25">
      <c r="A83" s="3"/>
      <c r="B83" s="3"/>
      <c r="C83" t="s">
        <v>18</v>
      </c>
      <c r="D83" s="3"/>
      <c r="E83" s="8">
        <f t="shared" ref="E83:T83" si="34">$W$36/100*E7-$X$36*E12/100</f>
        <v>31.237135914067562</v>
      </c>
      <c r="F83" s="8">
        <f t="shared" si="34"/>
        <v>25.960121912024235</v>
      </c>
      <c r="G83" s="8">
        <f t="shared" si="34"/>
        <v>53.852764760952311</v>
      </c>
      <c r="H83" s="8">
        <f t="shared" si="34"/>
        <v>30.395199665005784</v>
      </c>
      <c r="I83" s="8">
        <f t="shared" si="34"/>
        <v>24.761792651496343</v>
      </c>
      <c r="J83" s="8">
        <f t="shared" si="34"/>
        <v>49.008909805442919</v>
      </c>
      <c r="K83" s="8">
        <f t="shared" si="34"/>
        <v>18.440014601172734</v>
      </c>
      <c r="L83" s="8">
        <f t="shared" si="34"/>
        <v>40.892551029594522</v>
      </c>
      <c r="M83" s="8">
        <f t="shared" si="34"/>
        <v>5.8873555335265397</v>
      </c>
      <c r="N83" s="8">
        <f t="shared" si="34"/>
        <v>28.307324094182157</v>
      </c>
      <c r="O83" s="8">
        <f t="shared" si="34"/>
        <v>62.708970938520324</v>
      </c>
      <c r="P83" s="8">
        <f t="shared" si="34"/>
        <v>33.163268532177753</v>
      </c>
      <c r="Q83" s="8">
        <f t="shared" si="34"/>
        <v>17.907464192649432</v>
      </c>
      <c r="R83" s="8">
        <f t="shared" si="34"/>
        <v>1.5118458743217729</v>
      </c>
      <c r="S83" s="8">
        <f t="shared" si="34"/>
        <v>43.512458966013455</v>
      </c>
      <c r="T83" s="8">
        <f t="shared" si="34"/>
        <v>11.370730975507442</v>
      </c>
      <c r="U83" s="39"/>
      <c r="V83" s="39"/>
      <c r="W83" s="39"/>
      <c r="X83" s="3"/>
      <c r="Y83" s="3"/>
    </row>
    <row r="84" spans="1:25">
      <c r="A84" s="3"/>
      <c r="B84" s="3"/>
      <c r="C84" t="s">
        <v>19</v>
      </c>
      <c r="D84" s="3"/>
      <c r="E84" s="8">
        <f t="shared" ref="E84:T84" si="35">$W$36/100*E8-$X$36*E13/100</f>
        <v>7.5992973810827529</v>
      </c>
      <c r="F84" s="8">
        <f t="shared" si="35"/>
        <v>22.867430466228001</v>
      </c>
      <c r="G84" s="8">
        <f t="shared" si="35"/>
        <v>24.58618771545974</v>
      </c>
      <c r="H84" s="8">
        <f t="shared" si="35"/>
        <v>22.546480415758385</v>
      </c>
      <c r="I84" s="8">
        <f t="shared" si="35"/>
        <v>18.582383085419341</v>
      </c>
      <c r="J84" s="8">
        <f t="shared" si="35"/>
        <v>45.046620936594501</v>
      </c>
      <c r="K84" s="8">
        <f t="shared" si="35"/>
        <v>20.379216418985287</v>
      </c>
      <c r="L84" s="8">
        <f t="shared" si="35"/>
        <v>39.354020646652231</v>
      </c>
      <c r="M84" s="8">
        <f t="shared" si="35"/>
        <v>5.0693508829313849</v>
      </c>
      <c r="N84" s="8">
        <f t="shared" si="35"/>
        <v>27.99864292157103</v>
      </c>
      <c r="O84" s="8">
        <f t="shared" si="35"/>
        <v>63.146784731917059</v>
      </c>
      <c r="P84" s="8">
        <f t="shared" si="35"/>
        <v>31.722915629227693</v>
      </c>
      <c r="Q84" s="8">
        <f t="shared" si="35"/>
        <v>24.136605207925225</v>
      </c>
      <c r="R84" s="8">
        <f t="shared" si="35"/>
        <v>2.6592264474990048</v>
      </c>
      <c r="S84" s="8">
        <f t="shared" si="35"/>
        <v>41.681002671006411</v>
      </c>
      <c r="T84" s="8">
        <f t="shared" si="35"/>
        <v>15.331347306474727</v>
      </c>
      <c r="U84" s="39"/>
      <c r="V84" s="39"/>
      <c r="W84" s="39"/>
      <c r="X84" s="3"/>
      <c r="Y84" s="3"/>
    </row>
    <row r="85" spans="1:25">
      <c r="A85" s="3"/>
      <c r="B85" s="3"/>
      <c r="C85" s="6" t="s">
        <v>20</v>
      </c>
      <c r="D85" s="6"/>
      <c r="E85" s="72">
        <f>AVERAGE(E82:E84)</f>
        <v>15.832834223029375</v>
      </c>
      <c r="F85" s="72">
        <f t="shared" ref="F85:T85" si="36">AVERAGE(F82:F84)</f>
        <v>23.202534854703156</v>
      </c>
      <c r="G85" s="72">
        <f t="shared" si="36"/>
        <v>34.884781905162498</v>
      </c>
      <c r="H85" s="72">
        <f t="shared" si="36"/>
        <v>26.589799236308977</v>
      </c>
      <c r="I85" s="72">
        <f t="shared" si="36"/>
        <v>21.942916003375004</v>
      </c>
      <c r="J85" s="72">
        <f t="shared" si="36"/>
        <v>45.589848872009718</v>
      </c>
      <c r="K85" s="72">
        <f t="shared" si="36"/>
        <v>20.384606601517746</v>
      </c>
      <c r="L85" s="72">
        <f t="shared" si="36"/>
        <v>40.014384304887166</v>
      </c>
      <c r="M85" s="72">
        <f t="shared" si="36"/>
        <v>6.12963091628506</v>
      </c>
      <c r="N85" s="72">
        <f t="shared" si="36"/>
        <v>28.545543342455982</v>
      </c>
      <c r="O85" s="72">
        <f t="shared" si="36"/>
        <v>64.114126371509244</v>
      </c>
      <c r="P85" s="72">
        <f t="shared" si="36"/>
        <v>34.054039094170527</v>
      </c>
      <c r="Q85" s="72">
        <f t="shared" si="36"/>
        <v>22.755517520625858</v>
      </c>
      <c r="R85" s="72">
        <f t="shared" si="36"/>
        <v>2.4641910192904883</v>
      </c>
      <c r="S85" s="72">
        <f t="shared" si="36"/>
        <v>44.177241987395725</v>
      </c>
      <c r="T85" s="72">
        <f t="shared" si="36"/>
        <v>14.055464541311814</v>
      </c>
      <c r="U85" s="39"/>
      <c r="V85" s="75"/>
      <c r="W85" s="39"/>
      <c r="X85" s="3"/>
      <c r="Y85" s="3"/>
    </row>
    <row r="86" spans="1:25">
      <c r="A86" s="3"/>
      <c r="B86" s="3"/>
      <c r="C86" s="52" t="s">
        <v>85</v>
      </c>
      <c r="D86" s="52"/>
      <c r="E86" s="52">
        <f>_xlfn.STDEV.S(E82:E84)</f>
        <v>13.35109561116955</v>
      </c>
      <c r="F86" s="52">
        <f t="shared" ref="F86:T86" si="37">_xlfn.STDEV.S(F82:F84)</f>
        <v>2.6062428523392569</v>
      </c>
      <c r="G86" s="52">
        <f t="shared" si="37"/>
        <v>16.446940684294365</v>
      </c>
      <c r="H86" s="52">
        <f t="shared" si="37"/>
        <v>3.9297649209924796</v>
      </c>
      <c r="I86" s="52">
        <f t="shared" si="37"/>
        <v>3.125111083196713</v>
      </c>
      <c r="J86" s="52">
        <f t="shared" si="37"/>
        <v>3.1824117968008019</v>
      </c>
      <c r="K86" s="52">
        <f t="shared" si="37"/>
        <v>1.9472926867080265</v>
      </c>
      <c r="L86" s="52">
        <f t="shared" si="37"/>
        <v>0.79205275495558292</v>
      </c>
      <c r="M86" s="52">
        <f t="shared" si="37"/>
        <v>1.1999045216729662</v>
      </c>
      <c r="N86" s="52">
        <f t="shared" si="37"/>
        <v>0.69723072777677708</v>
      </c>
      <c r="O86" s="52">
        <f t="shared" si="37"/>
        <v>2.0662712791346225</v>
      </c>
      <c r="P86" s="52">
        <f t="shared" si="37"/>
        <v>2.8816843966440362</v>
      </c>
      <c r="Q86" s="52">
        <f t="shared" si="37"/>
        <v>4.3261342457527041</v>
      </c>
      <c r="R86" s="52">
        <f t="shared" si="37"/>
        <v>0.87135472125345659</v>
      </c>
      <c r="S86" s="52">
        <f t="shared" si="37"/>
        <v>2.8866251410684582</v>
      </c>
      <c r="T86" s="52">
        <f t="shared" si="37"/>
        <v>2.3259978211795929</v>
      </c>
      <c r="U86" s="39"/>
      <c r="V86" s="39"/>
      <c r="W86" s="39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9"/>
      <c r="V87" s="39"/>
      <c r="W87" s="39"/>
      <c r="X87" s="3"/>
      <c r="Y87" s="3"/>
    </row>
    <row r="88" spans="1:25">
      <c r="A88" s="3"/>
      <c r="B88" s="3"/>
      <c r="C88" s="3"/>
      <c r="D88" s="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75"/>
      <c r="V88" s="39"/>
      <c r="W88" s="39"/>
      <c r="X88" s="3"/>
      <c r="Y88" s="3"/>
    </row>
    <row r="89" spans="1:25">
      <c r="A89" s="3"/>
      <c r="B89" s="3"/>
      <c r="C89" s="3"/>
      <c r="D89" s="1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9"/>
      <c r="V89" s="39"/>
      <c r="W89" s="39"/>
      <c r="X89" s="3"/>
      <c r="Y89" s="3"/>
    </row>
    <row r="90" spans="1:25">
      <c r="A90" s="3"/>
      <c r="B90" s="3"/>
      <c r="C90" s="3"/>
      <c r="D90" s="1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39"/>
      <c r="V90" s="39"/>
      <c r="W90" s="39"/>
      <c r="X90" s="3"/>
      <c r="Y90" s="3"/>
    </row>
    <row r="91" spans="1:25">
      <c r="A91" s="3"/>
      <c r="B91" s="3"/>
      <c r="C91" s="3"/>
      <c r="D91" s="1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39"/>
      <c r="V91" s="39"/>
      <c r="W91" s="39"/>
      <c r="X91" s="3"/>
      <c r="Y91" s="3"/>
    </row>
    <row r="92" spans="1:25">
      <c r="A92" s="3"/>
      <c r="B92" s="3"/>
      <c r="C92" s="3"/>
      <c r="D92" s="16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9"/>
      <c r="V92" s="73"/>
      <c r="W92" s="39"/>
      <c r="X92" s="3"/>
      <c r="Y92" s="3"/>
    </row>
    <row r="93" spans="1:25">
      <c r="A93" s="3"/>
      <c r="B93" s="3"/>
      <c r="C93" s="3"/>
      <c r="D93" s="16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3"/>
      <c r="V93" s="43"/>
      <c r="W93" s="3"/>
      <c r="X93" s="3"/>
      <c r="Y93" s="3"/>
    </row>
    <row r="94" spans="1:25">
      <c r="A94" s="3"/>
      <c r="B94" s="3"/>
      <c r="C94" s="3"/>
      <c r="D94" s="16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3"/>
      <c r="V94" s="43"/>
      <c r="W94" s="3"/>
      <c r="X94" s="3"/>
      <c r="Y94" s="3"/>
    </row>
    <row r="95" spans="1:25">
      <c r="A95" s="3"/>
      <c r="B95" s="3"/>
      <c r="C95" s="3"/>
      <c r="D95" s="16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3"/>
      <c r="V95" s="43"/>
      <c r="W95" s="3"/>
      <c r="X95" s="3"/>
      <c r="Y95" s="3"/>
    </row>
    <row r="96" spans="1:25">
      <c r="A96" s="3"/>
      <c r="B96" s="3"/>
      <c r="C96" s="3"/>
      <c r="D96" s="16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4"/>
      <c r="V99" s="44"/>
      <c r="W99" s="3"/>
      <c r="X99" s="3"/>
      <c r="Y99" s="3"/>
    </row>
    <row r="100" spans="1:25">
      <c r="A100" s="3"/>
      <c r="B100" s="3"/>
      <c r="C100" s="3"/>
      <c r="D100" s="3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</sheetData>
  <mergeCells count="7">
    <mergeCell ref="R67:T68"/>
    <mergeCell ref="U67:U68"/>
    <mergeCell ref="L67:L68"/>
    <mergeCell ref="W26:W27"/>
    <mergeCell ref="A58:A63"/>
    <mergeCell ref="A28:A31"/>
    <mergeCell ref="A42:A47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23" sqref="C23"/>
    </sheetView>
  </sheetViews>
  <sheetFormatPr defaultRowHeight="15"/>
  <sheetData>
    <row r="1" spans="1:16">
      <c r="B1" s="89" t="s">
        <v>168</v>
      </c>
      <c r="C1" s="89"/>
      <c r="D1" s="89"/>
      <c r="E1" s="86" t="s">
        <v>169</v>
      </c>
      <c r="F1" s="86"/>
      <c r="G1" s="86"/>
      <c r="H1" s="87" t="s">
        <v>170</v>
      </c>
      <c r="I1" s="87"/>
      <c r="J1" s="87"/>
      <c r="K1" s="88" t="s">
        <v>171</v>
      </c>
      <c r="L1" s="88"/>
      <c r="M1" s="88"/>
      <c r="N1" s="88" t="s">
        <v>171</v>
      </c>
      <c r="O1" s="88"/>
      <c r="P1" s="88"/>
    </row>
    <row r="2" spans="1:16">
      <c r="B2" s="89" t="s">
        <v>172</v>
      </c>
      <c r="C2" s="89"/>
      <c r="D2" s="89"/>
      <c r="E2" s="86" t="s">
        <v>172</v>
      </c>
      <c r="F2" s="86"/>
      <c r="G2" s="86"/>
      <c r="H2" s="87" t="s">
        <v>172</v>
      </c>
      <c r="I2" s="87"/>
      <c r="J2" s="87"/>
      <c r="K2" s="88" t="s">
        <v>172</v>
      </c>
      <c r="L2" s="88"/>
      <c r="M2" s="88"/>
      <c r="N2" s="88" t="s">
        <v>173</v>
      </c>
      <c r="O2" s="88"/>
      <c r="P2" s="88"/>
    </row>
    <row r="3" spans="1:16">
      <c r="B3" t="s">
        <v>174</v>
      </c>
      <c r="C3" t="s">
        <v>175</v>
      </c>
      <c r="D3" t="s">
        <v>176</v>
      </c>
      <c r="E3" t="s">
        <v>174</v>
      </c>
      <c r="F3" t="s">
        <v>175</v>
      </c>
      <c r="G3" t="s">
        <v>176</v>
      </c>
      <c r="H3" t="s">
        <v>174</v>
      </c>
      <c r="I3" t="s">
        <v>175</v>
      </c>
      <c r="J3" t="s">
        <v>176</v>
      </c>
      <c r="K3" t="s">
        <v>174</v>
      </c>
      <c r="L3" t="s">
        <v>175</v>
      </c>
      <c r="M3" t="s">
        <v>176</v>
      </c>
      <c r="N3" t="s">
        <v>177</v>
      </c>
      <c r="O3" t="s">
        <v>178</v>
      </c>
      <c r="P3" t="s">
        <v>179</v>
      </c>
    </row>
    <row r="4" spans="1:16">
      <c r="A4" t="s">
        <v>180</v>
      </c>
      <c r="B4">
        <v>143.85</v>
      </c>
      <c r="C4">
        <v>0.98353448177689373</v>
      </c>
      <c r="D4">
        <v>0.16137918523498265</v>
      </c>
      <c r="E4">
        <v>116.30583333333333</v>
      </c>
      <c r="F4">
        <v>9.9827724316953486</v>
      </c>
      <c r="G4">
        <v>0.62458205617630946</v>
      </c>
      <c r="H4">
        <v>107.06186552635238</v>
      </c>
      <c r="I4">
        <v>21.1963422832963</v>
      </c>
      <c r="J4">
        <v>2.398959157655753</v>
      </c>
      <c r="K4">
        <v>367.2176988596857</v>
      </c>
      <c r="L4">
        <v>32.162649196768541</v>
      </c>
      <c r="M4">
        <v>3.1849203990670452</v>
      </c>
      <c r="N4">
        <v>11.41752026125326</v>
      </c>
      <c r="O4">
        <v>115.29886240398797</v>
      </c>
      <c r="P4">
        <v>10.098415397191687</v>
      </c>
    </row>
    <row r="5" spans="1:16">
      <c r="A5" t="s">
        <v>181</v>
      </c>
      <c r="B5">
        <v>165.18058333333332</v>
      </c>
      <c r="C5">
        <v>1.1386083897280104</v>
      </c>
      <c r="D5">
        <v>0.13382175647497963</v>
      </c>
      <c r="E5">
        <v>87.662666666666652</v>
      </c>
      <c r="F5">
        <v>8.2365742489669653</v>
      </c>
      <c r="G5">
        <v>0.55104533679014012</v>
      </c>
      <c r="H5">
        <v>102.9844597413433</v>
      </c>
      <c r="I5">
        <v>13.954530450864258</v>
      </c>
      <c r="J5">
        <v>1.9717438013804487</v>
      </c>
      <c r="K5">
        <v>355.82770974134326</v>
      </c>
      <c r="L5">
        <v>23.329713089559235</v>
      </c>
      <c r="M5">
        <v>2.6566108946455684</v>
      </c>
      <c r="N5">
        <v>15.252125406573779</v>
      </c>
      <c r="O5">
        <v>133.94046921155007</v>
      </c>
      <c r="P5">
        <v>8.7817576659722931</v>
      </c>
    </row>
    <row r="6" spans="1:16">
      <c r="A6" t="s">
        <v>182</v>
      </c>
      <c r="B6">
        <v>137.69624999999999</v>
      </c>
      <c r="C6">
        <v>1.3928448172066734</v>
      </c>
      <c r="D6">
        <v>0.24396206705200088</v>
      </c>
      <c r="E6">
        <v>106.52858333333333</v>
      </c>
      <c r="F6">
        <v>9.9579191272722785</v>
      </c>
      <c r="G6">
        <v>0.87792704935231913</v>
      </c>
      <c r="H6">
        <v>118.24002225003478</v>
      </c>
      <c r="I6">
        <v>20.0213574610301</v>
      </c>
      <c r="J6">
        <v>2.4261237373473592</v>
      </c>
      <c r="K6">
        <v>362.46485558336809</v>
      </c>
      <c r="L6">
        <v>31.372121405509052</v>
      </c>
      <c r="M6">
        <v>3.5480128537516791</v>
      </c>
      <c r="N6">
        <v>11.55372475129202</v>
      </c>
      <c r="O6">
        <v>102.1599612301564</v>
      </c>
      <c r="P6">
        <v>8.8421667842426448</v>
      </c>
    </row>
    <row r="7" spans="1:16">
      <c r="A7" t="s">
        <v>183</v>
      </c>
      <c r="B7">
        <v>52.620750000000001</v>
      </c>
      <c r="C7">
        <v>2.3323063669342163</v>
      </c>
      <c r="D7">
        <v>0.19800002245936252</v>
      </c>
      <c r="E7">
        <v>224.66666666666666</v>
      </c>
      <c r="F7">
        <v>30.089271748082748</v>
      </c>
      <c r="G7">
        <v>0.71428353899123564</v>
      </c>
      <c r="H7">
        <v>235.37777777777822</v>
      </c>
      <c r="I7">
        <v>52.517545502195482</v>
      </c>
      <c r="J7">
        <v>3.0308686148923165</v>
      </c>
      <c r="K7">
        <v>512.66519444444486</v>
      </c>
      <c r="L7">
        <v>84.939123617212445</v>
      </c>
      <c r="M7">
        <v>3.9431521763429149</v>
      </c>
      <c r="N7">
        <v>6.0356779374699849</v>
      </c>
      <c r="O7">
        <v>130.01405259482462</v>
      </c>
      <c r="P7">
        <v>21.540919502627318</v>
      </c>
    </row>
    <row r="8" spans="1:16">
      <c r="A8" t="s">
        <v>184</v>
      </c>
      <c r="B8">
        <v>30.469666666666669</v>
      </c>
      <c r="C8">
        <v>0.74442305514282214</v>
      </c>
      <c r="D8">
        <v>9.6766348049181883E-2</v>
      </c>
      <c r="E8">
        <v>145.68000000000004</v>
      </c>
      <c r="F8">
        <v>18.225137343911296</v>
      </c>
      <c r="G8">
        <v>0.63911050330359187</v>
      </c>
      <c r="H8">
        <v>164.03647416413406</v>
      </c>
      <c r="I8">
        <v>39.245320294725154</v>
      </c>
      <c r="J8">
        <v>1.7629126932245478</v>
      </c>
      <c r="K8">
        <v>340.18614083080075</v>
      </c>
      <c r="L8">
        <v>58.214880693779271</v>
      </c>
      <c r="M8">
        <v>2.4987895445773214</v>
      </c>
      <c r="N8">
        <v>5.8436285839052209</v>
      </c>
      <c r="O8">
        <v>136.14037307345319</v>
      </c>
      <c r="P8">
        <v>23.297232382019796</v>
      </c>
    </row>
    <row r="9" spans="1:16">
      <c r="A9" t="s">
        <v>185</v>
      </c>
      <c r="B9">
        <v>25.148500000000006</v>
      </c>
      <c r="C9">
        <v>0.52303767609866536</v>
      </c>
      <c r="D9">
        <v>5.6425951849079288E-2</v>
      </c>
    </row>
    <row r="10" spans="1:16">
      <c r="A10" t="s">
        <v>186</v>
      </c>
      <c r="B10">
        <v>155.73000000000002</v>
      </c>
      <c r="C10">
        <v>7.2522806252119008</v>
      </c>
      <c r="D10">
        <v>0.41358294794917505</v>
      </c>
      <c r="E10">
        <v>178.26500000000004</v>
      </c>
      <c r="F10">
        <v>17.235723800729218</v>
      </c>
      <c r="G10">
        <v>0.34032091578508633</v>
      </c>
      <c r="H10">
        <v>206.41632200141214</v>
      </c>
      <c r="I10">
        <v>38.404400051884132</v>
      </c>
      <c r="J10">
        <v>1.2832633076702034</v>
      </c>
      <c r="K10">
        <v>540.41132200141215</v>
      </c>
      <c r="L10">
        <v>62.892404477825252</v>
      </c>
      <c r="M10">
        <v>2.037167171404465</v>
      </c>
      <c r="N10">
        <v>8.5926325521860374</v>
      </c>
      <c r="O10">
        <v>265.2758838779252</v>
      </c>
      <c r="P10">
        <v>30.872480845283764</v>
      </c>
    </row>
    <row r="11" spans="1:16">
      <c r="A11" t="s">
        <v>187</v>
      </c>
      <c r="B11">
        <v>176.16358333333335</v>
      </c>
      <c r="C11">
        <v>9.696814047155593</v>
      </c>
      <c r="D11">
        <v>0.43489334595989987</v>
      </c>
      <c r="E11">
        <v>179.8725</v>
      </c>
      <c r="F11">
        <v>17.938464395088648</v>
      </c>
      <c r="G11">
        <v>0.31809013362378197</v>
      </c>
      <c r="H11">
        <v>229.73082484279885</v>
      </c>
      <c r="I11">
        <v>41.133553575454293</v>
      </c>
      <c r="J11">
        <v>1.5290279871322685</v>
      </c>
      <c r="K11">
        <v>585.76690817613223</v>
      </c>
      <c r="L11">
        <v>68.768832017698543</v>
      </c>
      <c r="M11">
        <v>2.2820114667159501</v>
      </c>
      <c r="N11">
        <v>8.5179127082655359</v>
      </c>
      <c r="O11">
        <v>256.68885398683437</v>
      </c>
      <c r="P11">
        <v>30.135182500491105</v>
      </c>
    </row>
    <row r="12" spans="1:16">
      <c r="A12" t="s">
        <v>188</v>
      </c>
      <c r="B12">
        <v>151.81150000000002</v>
      </c>
      <c r="C12">
        <v>7.9806320006392957</v>
      </c>
      <c r="D12">
        <v>0.44354049616195773</v>
      </c>
      <c r="E12">
        <v>164.81500000000003</v>
      </c>
      <c r="F12">
        <v>16.301307840352194</v>
      </c>
      <c r="G12">
        <v>0.29920268558018648</v>
      </c>
      <c r="H12">
        <v>217.35929251151674</v>
      </c>
      <c r="I12">
        <v>39.176696700462919</v>
      </c>
      <c r="J12">
        <v>1.5205742554908031</v>
      </c>
      <c r="K12">
        <v>533.98579251151682</v>
      </c>
      <c r="L12">
        <v>63.45863654145441</v>
      </c>
      <c r="M12">
        <v>2.2633174372329474</v>
      </c>
      <c r="N12">
        <v>8.4147063601451659</v>
      </c>
      <c r="O12">
        <v>235.93057859543958</v>
      </c>
      <c r="P12">
        <v>28.037886112447715</v>
      </c>
    </row>
    <row r="13" spans="1:16">
      <c r="B13" s="89" t="s">
        <v>168</v>
      </c>
      <c r="C13" s="89"/>
      <c r="D13" s="89"/>
      <c r="E13" s="86" t="s">
        <v>169</v>
      </c>
      <c r="F13" s="86"/>
      <c r="G13" s="86"/>
      <c r="H13" s="87" t="s">
        <v>170</v>
      </c>
      <c r="I13" s="87"/>
      <c r="J13" s="87"/>
      <c r="K13" s="88" t="s">
        <v>171</v>
      </c>
      <c r="L13" s="88"/>
      <c r="M13" s="88"/>
    </row>
    <row r="14" spans="1:16">
      <c r="B14" s="89" t="s">
        <v>189</v>
      </c>
      <c r="C14" s="89"/>
      <c r="D14" s="89"/>
      <c r="E14" s="86" t="s">
        <v>189</v>
      </c>
      <c r="F14" s="86"/>
      <c r="G14" s="86"/>
      <c r="H14" s="87" t="s">
        <v>189</v>
      </c>
      <c r="I14" s="87"/>
      <c r="J14" s="87"/>
      <c r="K14" s="88" t="s">
        <v>189</v>
      </c>
      <c r="L14" s="88"/>
      <c r="M14" s="88"/>
    </row>
    <row r="15" spans="1:16">
      <c r="B15" t="s">
        <v>177</v>
      </c>
      <c r="C15" t="s">
        <v>178</v>
      </c>
      <c r="D15" t="s">
        <v>179</v>
      </c>
      <c r="E15" t="s">
        <v>177</v>
      </c>
      <c r="F15" t="s">
        <v>178</v>
      </c>
      <c r="G15" t="s">
        <v>179</v>
      </c>
      <c r="H15" t="s">
        <v>177</v>
      </c>
      <c r="I15" t="s">
        <v>178</v>
      </c>
      <c r="J15" t="s">
        <v>179</v>
      </c>
      <c r="K15" t="s">
        <v>177</v>
      </c>
      <c r="L15" t="s">
        <v>178</v>
      </c>
      <c r="M15" t="s">
        <v>179</v>
      </c>
    </row>
    <row r="16" spans="1:16">
      <c r="A16" t="s">
        <v>180</v>
      </c>
      <c r="B16">
        <v>146.25821734293919</v>
      </c>
      <c r="C16">
        <v>891.37889617264716</v>
      </c>
      <c r="D16">
        <v>6.09455600079266</v>
      </c>
      <c r="E16">
        <v>11.650654578087122</v>
      </c>
      <c r="F16">
        <v>186.21385642321761</v>
      </c>
      <c r="G16">
        <v>15.983123967425303</v>
      </c>
      <c r="H16">
        <v>5.0509594577891912</v>
      </c>
      <c r="I16">
        <v>44.628465301165249</v>
      </c>
      <c r="J16">
        <v>8.8356411636491661</v>
      </c>
      <c r="K16">
        <v>11.41752026125326</v>
      </c>
      <c r="L16">
        <v>115.29886240398797</v>
      </c>
      <c r="M16">
        <v>10.098415397191687</v>
      </c>
    </row>
    <row r="17" spans="1:13">
      <c r="A17" t="s">
        <v>181</v>
      </c>
      <c r="B17">
        <v>145.07233990502343</v>
      </c>
      <c r="C17">
        <v>1234.3327997209242</v>
      </c>
      <c r="D17">
        <v>8.5083951946251251</v>
      </c>
      <c r="E17">
        <v>10.643097969724652</v>
      </c>
      <c r="F17">
        <v>159.08430906484935</v>
      </c>
      <c r="G17">
        <v>14.947180747314407</v>
      </c>
      <c r="H17">
        <v>7.3800017925336263</v>
      </c>
      <c r="I17">
        <v>52.230142511031232</v>
      </c>
      <c r="J17">
        <v>7.0772533637962871</v>
      </c>
      <c r="K17">
        <v>15.252125406573779</v>
      </c>
      <c r="L17">
        <v>133.94046921155007</v>
      </c>
      <c r="M17">
        <v>8.7817576659722931</v>
      </c>
    </row>
    <row r="18" spans="1:13">
      <c r="A18" t="s">
        <v>182</v>
      </c>
      <c r="B18">
        <v>98.859720981801459</v>
      </c>
      <c r="C18">
        <v>564.41663929109859</v>
      </c>
      <c r="D18">
        <v>5.7092679777540436</v>
      </c>
      <c r="E18">
        <v>10.697875928875328</v>
      </c>
      <c r="F18">
        <v>121.34104241568089</v>
      </c>
      <c r="G18">
        <v>11.342535959700321</v>
      </c>
      <c r="H18">
        <v>5.9056945804089018</v>
      </c>
      <c r="I18">
        <v>48.736187866210976</v>
      </c>
      <c r="J18">
        <v>8.2524057420586345</v>
      </c>
      <c r="K18">
        <v>11.55372475129202</v>
      </c>
      <c r="L18">
        <v>102.1599612301564</v>
      </c>
      <c r="M18">
        <v>8.8421667842426448</v>
      </c>
    </row>
    <row r="19" spans="1:13">
      <c r="A19" t="s">
        <v>183</v>
      </c>
      <c r="B19">
        <v>22.561680037416881</v>
      </c>
      <c r="C19">
        <v>265.7613334907569</v>
      </c>
      <c r="D19">
        <v>11.779323749384414</v>
      </c>
      <c r="E19">
        <v>7.4666701323863762</v>
      </c>
      <c r="F19">
        <v>314.53429121992315</v>
      </c>
      <c r="G19">
        <v>42.125108735638868</v>
      </c>
      <c r="H19">
        <v>4.4818883960968492</v>
      </c>
      <c r="I19">
        <v>77.660171945837035</v>
      </c>
      <c r="J19">
        <v>17.32755595018142</v>
      </c>
      <c r="K19">
        <v>6.0356779374699849</v>
      </c>
      <c r="L19">
        <v>130.01405259482462</v>
      </c>
      <c r="M19">
        <v>21.540919502627318</v>
      </c>
    </row>
    <row r="20" spans="1:13">
      <c r="A20" t="s">
        <v>184</v>
      </c>
      <c r="B20">
        <v>40.930578998283274</v>
      </c>
      <c r="C20">
        <v>314.87874949233736</v>
      </c>
      <c r="D20">
        <v>7.6929952421524286</v>
      </c>
      <c r="E20">
        <v>7.9933553997972595</v>
      </c>
      <c r="F20">
        <v>227.94180231270391</v>
      </c>
      <c r="G20">
        <v>28.516410307301655</v>
      </c>
      <c r="H20">
        <v>4.1797715735850858</v>
      </c>
      <c r="I20">
        <v>93.048552429499253</v>
      </c>
      <c r="J20">
        <v>22.261635783529044</v>
      </c>
      <c r="K20">
        <v>5.8436285839052209</v>
      </c>
      <c r="L20">
        <v>136.14037307345319</v>
      </c>
      <c r="M20">
        <v>23.297232382019796</v>
      </c>
    </row>
    <row r="21" spans="1:13">
      <c r="A21" t="s">
        <v>185</v>
      </c>
      <c r="B21">
        <v>48.081622317502067</v>
      </c>
      <c r="C21">
        <v>445.69031050222964</v>
      </c>
      <c r="D21">
        <v>9.2694524231973556</v>
      </c>
    </row>
    <row r="22" spans="1:13">
      <c r="A22" t="s">
        <v>186</v>
      </c>
      <c r="B22">
        <v>21.473245182848924</v>
      </c>
      <c r="C22">
        <v>376.53873490726602</v>
      </c>
      <c r="D22">
        <v>17.535250573491073</v>
      </c>
      <c r="E22">
        <v>10.342762628422829</v>
      </c>
      <c r="F22">
        <v>523.81441084442463</v>
      </c>
      <c r="G22">
        <v>50.645502528012791</v>
      </c>
      <c r="H22">
        <v>5.3748091813059133</v>
      </c>
      <c r="I22">
        <v>160.8526642721252</v>
      </c>
      <c r="J22">
        <v>29.927139521824465</v>
      </c>
      <c r="K22">
        <v>8.5926325521860374</v>
      </c>
      <c r="L22">
        <v>265.2758838779252</v>
      </c>
      <c r="M22">
        <v>30.872480845283764</v>
      </c>
    </row>
    <row r="23" spans="1:13">
      <c r="A23" t="s">
        <v>187</v>
      </c>
      <c r="B23">
        <v>18.167161139385584</v>
      </c>
      <c r="C23">
        <v>405.07307129407502</v>
      </c>
      <c r="D23">
        <v>22.296993359952914</v>
      </c>
      <c r="E23">
        <v>10.027196087600847</v>
      </c>
      <c r="F23">
        <v>565.47651431635563</v>
      </c>
      <c r="G23">
        <v>56.394281050870923</v>
      </c>
      <c r="H23">
        <v>5.5849982526159998</v>
      </c>
      <c r="I23">
        <v>150.24631777582107</v>
      </c>
      <c r="J23">
        <v>26.901766299648536</v>
      </c>
      <c r="K23">
        <v>8.5179127082655359</v>
      </c>
      <c r="L23">
        <v>256.68885398683437</v>
      </c>
      <c r="M23">
        <v>30.135182500491105</v>
      </c>
    </row>
    <row r="24" spans="1:13">
      <c r="A24" t="s">
        <v>188</v>
      </c>
      <c r="B24">
        <v>19.022490949067571</v>
      </c>
      <c r="C24">
        <v>342.27201645318632</v>
      </c>
      <c r="D24">
        <v>17.993017705705022</v>
      </c>
      <c r="E24">
        <v>10.110538468086444</v>
      </c>
      <c r="F24">
        <v>550.84732839347964</v>
      </c>
      <c r="G24">
        <v>54.482491722098651</v>
      </c>
      <c r="H24">
        <v>5.5481781471623766</v>
      </c>
      <c r="I24">
        <v>142.94552977378842</v>
      </c>
      <c r="J24">
        <v>25.764408781087557</v>
      </c>
      <c r="K24">
        <v>8.4147063601451659</v>
      </c>
      <c r="L24">
        <v>235.93057859543958</v>
      </c>
      <c r="M24">
        <v>28.037886112447715</v>
      </c>
    </row>
    <row r="25" spans="1:13">
      <c r="B25" t="s">
        <v>190</v>
      </c>
    </row>
    <row r="26" spans="1:13">
      <c r="A26" t="s">
        <v>88</v>
      </c>
      <c r="B26">
        <v>130.063426076588</v>
      </c>
      <c r="C26">
        <v>896.70944506155649</v>
      </c>
      <c r="D26">
        <v>6.7707397243906087</v>
      </c>
      <c r="E26">
        <v>10.997209492229034</v>
      </c>
      <c r="F26">
        <v>155.54640263458262</v>
      </c>
      <c r="G26">
        <v>14.09094689148001</v>
      </c>
      <c r="H26">
        <v>6.1122186102439064</v>
      </c>
      <c r="I26">
        <v>48.531598559469153</v>
      </c>
      <c r="J26">
        <v>8.0551000898346956</v>
      </c>
      <c r="K26">
        <v>12.741123473039687</v>
      </c>
      <c r="L26">
        <v>117.13309761523148</v>
      </c>
      <c r="M26">
        <v>9.2407799491355416</v>
      </c>
    </row>
    <row r="27" spans="1:13">
      <c r="A27" t="s">
        <v>87</v>
      </c>
      <c r="B27">
        <v>37.191293784400742</v>
      </c>
      <c r="C27">
        <v>342.11013116177463</v>
      </c>
      <c r="D27">
        <v>9.5805904715780645</v>
      </c>
      <c r="E27">
        <v>7.7300127660918179</v>
      </c>
      <c r="F27">
        <v>271.23804676631352</v>
      </c>
      <c r="G27">
        <v>35.320759521470265</v>
      </c>
      <c r="H27">
        <v>4.3308299848409675</v>
      </c>
      <c r="I27">
        <v>85.354362187668144</v>
      </c>
      <c r="J27">
        <v>19.794595866855232</v>
      </c>
      <c r="K27">
        <v>5.9396532606876029</v>
      </c>
      <c r="L27">
        <v>133.07721283413889</v>
      </c>
      <c r="M27">
        <v>22.419075942323559</v>
      </c>
    </row>
    <row r="28" spans="1:13">
      <c r="A28" t="s">
        <v>89</v>
      </c>
      <c r="B28">
        <v>19.554299090434029</v>
      </c>
      <c r="C28">
        <v>374.62794088484247</v>
      </c>
      <c r="D28">
        <v>19.27508721304967</v>
      </c>
      <c r="E28">
        <v>10.160165728036707</v>
      </c>
      <c r="F28">
        <v>546.7127511847533</v>
      </c>
      <c r="G28">
        <v>53.840758433660788</v>
      </c>
      <c r="H28">
        <v>5.5026618603614308</v>
      </c>
      <c r="I28">
        <v>151.3481706072449</v>
      </c>
      <c r="J28">
        <v>27.531104867520185</v>
      </c>
      <c r="K28">
        <v>8.5084172068655803</v>
      </c>
      <c r="L28">
        <v>252.63177215339974</v>
      </c>
      <c r="M28">
        <v>29.681849819407528</v>
      </c>
    </row>
    <row r="29" spans="1:13">
      <c r="B29" t="s">
        <v>90</v>
      </c>
    </row>
    <row r="30" spans="1:13">
      <c r="A30" t="s">
        <v>88</v>
      </c>
      <c r="B30">
        <v>27.029705604320817</v>
      </c>
      <c r="C30">
        <v>334.98989024275528</v>
      </c>
      <c r="D30">
        <v>1.5171343431289253</v>
      </c>
      <c r="E30">
        <v>0.566562455847757</v>
      </c>
      <c r="F30">
        <v>32.580793203145006</v>
      </c>
      <c r="G30">
        <v>2.435901594126491</v>
      </c>
      <c r="H30">
        <v>1.1781759972230075</v>
      </c>
      <c r="I30">
        <v>3.8049660562314864</v>
      </c>
      <c r="J30">
        <v>0.89564449083746245</v>
      </c>
      <c r="K30">
        <v>2.1756575898876118</v>
      </c>
      <c r="L30">
        <v>15.969454780814424</v>
      </c>
      <c r="M30">
        <v>0.74334799166635213</v>
      </c>
    </row>
    <row r="31" spans="1:13">
      <c r="A31" t="s">
        <v>87</v>
      </c>
      <c r="B31">
        <v>13.164480769395723</v>
      </c>
      <c r="C31">
        <v>93.00414132079662</v>
      </c>
      <c r="D31">
        <v>2.0608554852577239</v>
      </c>
      <c r="E31">
        <v>0.37242272413728572</v>
      </c>
      <c r="F31">
        <v>61.230136106115502</v>
      </c>
      <c r="G31">
        <v>9.6228029417999466</v>
      </c>
      <c r="H31">
        <v>0.21362885390860051</v>
      </c>
      <c r="I31">
        <v>10.881228191476279</v>
      </c>
      <c r="J31">
        <v>3.488921309075903</v>
      </c>
      <c r="K31">
        <v>0.13579940022813752</v>
      </c>
      <c r="L31">
        <v>4.3319627541602781</v>
      </c>
      <c r="M31">
        <v>1.2419007469036925</v>
      </c>
    </row>
    <row r="32" spans="1:13">
      <c r="A32" t="s">
        <v>89</v>
      </c>
      <c r="B32">
        <v>1.7160019959278776</v>
      </c>
      <c r="C32">
        <v>31.44410076038389</v>
      </c>
      <c r="D32">
        <v>2.6270373536271774</v>
      </c>
      <c r="E32">
        <v>0.16353198194608914</v>
      </c>
      <c r="F32">
        <v>21.136550403215299</v>
      </c>
      <c r="G32">
        <v>2.9276235817358223</v>
      </c>
      <c r="H32">
        <v>0.11224375571789584</v>
      </c>
      <c r="I32">
        <v>9.0042726653499496</v>
      </c>
      <c r="J32">
        <v>2.1515417913038704</v>
      </c>
      <c r="K32">
        <v>8.9342352015540166E-2</v>
      </c>
      <c r="L32">
        <v>15.08746732500053</v>
      </c>
      <c r="M32">
        <v>1.4706681184615669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26" sqref="K26"/>
    </sheetView>
  </sheetViews>
  <sheetFormatPr defaultRowHeight="15"/>
  <sheetData>
    <row r="1" spans="1:3">
      <c r="A1" t="s">
        <v>124</v>
      </c>
      <c r="B1" t="s">
        <v>178</v>
      </c>
      <c r="C1" t="s">
        <v>177</v>
      </c>
    </row>
    <row r="2" spans="1:3">
      <c r="A2" t="s">
        <v>89</v>
      </c>
      <c r="B2">
        <v>76.99597129</v>
      </c>
      <c r="C2">
        <v>4.204923634</v>
      </c>
    </row>
    <row r="3" spans="1:3">
      <c r="A3" t="s">
        <v>89</v>
      </c>
      <c r="B3">
        <v>82.741939290000005</v>
      </c>
      <c r="C3">
        <v>4.4479292929999996</v>
      </c>
    </row>
    <row r="4" spans="1:3">
      <c r="A4" t="s">
        <v>89</v>
      </c>
      <c r="B4">
        <v>100.794726</v>
      </c>
      <c r="C4">
        <v>4.2473399150000004</v>
      </c>
    </row>
    <row r="5" spans="1:3">
      <c r="A5" t="s">
        <v>88</v>
      </c>
      <c r="B5">
        <v>95.581205729999994</v>
      </c>
      <c r="C5">
        <v>4.0916562369999996</v>
      </c>
    </row>
    <row r="6" spans="1:3">
      <c r="A6" t="s">
        <v>88</v>
      </c>
      <c r="B6">
        <v>110.87419869999999</v>
      </c>
      <c r="C6">
        <v>4.7909439369999998</v>
      </c>
    </row>
    <row r="7" spans="1:3">
      <c r="A7" t="s">
        <v>88</v>
      </c>
      <c r="B7">
        <v>65.220116849999997</v>
      </c>
      <c r="C7">
        <v>4.634374137</v>
      </c>
    </row>
    <row r="8" spans="1:3">
      <c r="A8" t="s">
        <v>87</v>
      </c>
      <c r="B8">
        <v>103.6207464</v>
      </c>
      <c r="C8">
        <v>4.1894619349999997</v>
      </c>
    </row>
    <row r="9" spans="1:3">
      <c r="A9" t="s">
        <v>87</v>
      </c>
      <c r="B9">
        <v>90.141624919999998</v>
      </c>
      <c r="C9">
        <v>4.1448619200000003</v>
      </c>
    </row>
    <row r="10" spans="1:3">
      <c r="A10" t="s">
        <v>87</v>
      </c>
      <c r="B10">
        <v>90.880490699999996</v>
      </c>
      <c r="C10">
        <v>3.9742818880000002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zoomScale="75" zoomScaleNormal="75" workbookViewId="0">
      <selection activeCell="W36" sqref="W36"/>
    </sheetView>
  </sheetViews>
  <sheetFormatPr defaultColWidth="8.85546875" defaultRowHeight="15"/>
  <cols>
    <col min="1" max="1" width="28.140625" customWidth="1"/>
    <col min="2" max="2" width="28.7109375" customWidth="1"/>
    <col min="22" max="22" width="13.28515625" style="3" bestFit="1" customWidth="1"/>
  </cols>
  <sheetData>
    <row r="1" spans="1:28">
      <c r="B1" t="s">
        <v>33</v>
      </c>
    </row>
    <row r="3" spans="1:28">
      <c r="A3" t="s">
        <v>42</v>
      </c>
      <c r="B3" s="1" t="s">
        <v>1</v>
      </c>
      <c r="C3" s="1"/>
      <c r="D3" s="1"/>
      <c r="E3" s="1"/>
      <c r="F3" s="1"/>
      <c r="G3" s="1"/>
    </row>
    <row r="4" spans="1:28">
      <c r="E4" s="2" t="s">
        <v>2</v>
      </c>
      <c r="F4" s="2"/>
      <c r="G4" s="2"/>
      <c r="H4" s="3"/>
    </row>
    <row r="5" spans="1:28">
      <c r="E5" s="4" t="s">
        <v>3</v>
      </c>
      <c r="F5" s="4" t="s">
        <v>43</v>
      </c>
      <c r="G5" s="4" t="s">
        <v>44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4" t="s">
        <v>41</v>
      </c>
    </row>
    <row r="6" spans="1:28">
      <c r="B6" t="s">
        <v>103</v>
      </c>
      <c r="C6" t="s">
        <v>82</v>
      </c>
      <c r="D6" s="3"/>
      <c r="E6" s="5">
        <v>14.292243096120888</v>
      </c>
      <c r="F6" s="36">
        <v>33.847072518663524</v>
      </c>
      <c r="G6" s="36">
        <v>42.52436850440543</v>
      </c>
      <c r="H6" s="5">
        <v>27.661815345739271</v>
      </c>
      <c r="I6" s="5">
        <v>28.656757144088523</v>
      </c>
      <c r="J6" s="5">
        <v>57.399757391283039</v>
      </c>
      <c r="K6" s="5">
        <v>33.517472385505876</v>
      </c>
      <c r="L6" s="5">
        <v>55.652773615186511</v>
      </c>
      <c r="M6" s="5">
        <v>10.677230917944735</v>
      </c>
      <c r="N6" s="5">
        <v>43.056639250710873</v>
      </c>
      <c r="O6" s="5">
        <v>105.6784923306025</v>
      </c>
      <c r="P6" s="5">
        <v>57.063069847962588</v>
      </c>
      <c r="Q6" s="5">
        <v>45.345272009325534</v>
      </c>
      <c r="R6" s="5">
        <v>7.6310900647823781</v>
      </c>
      <c r="S6" s="5">
        <v>65.926512178315534</v>
      </c>
      <c r="T6" s="5">
        <v>24.66139765231198</v>
      </c>
      <c r="U6">
        <v>1000</v>
      </c>
    </row>
    <row r="7" spans="1:28">
      <c r="B7" t="s">
        <v>103</v>
      </c>
      <c r="C7" t="s">
        <v>83</v>
      </c>
      <c r="D7" s="3"/>
      <c r="E7" s="5">
        <v>37.77357329300586</v>
      </c>
      <c r="F7" s="36">
        <v>55.352496063979089</v>
      </c>
      <c r="G7" s="36">
        <v>69.543087927778046</v>
      </c>
      <c r="H7" s="5">
        <v>38.515232698488994</v>
      </c>
      <c r="I7" s="5">
        <v>39.941129500567243</v>
      </c>
      <c r="J7" s="5">
        <v>79.273843177828056</v>
      </c>
      <c r="K7" s="5">
        <v>40.921758680775532</v>
      </c>
      <c r="L7" s="5">
        <v>69.981393499434589</v>
      </c>
      <c r="M7" s="5">
        <v>13.640063546514376</v>
      </c>
      <c r="N7" s="5">
        <v>51.534436653104692</v>
      </c>
      <c r="O7" s="5">
        <v>126.15496652267373</v>
      </c>
      <c r="P7" s="5">
        <v>71.611679832081649</v>
      </c>
      <c r="Q7" s="5">
        <v>46.05983726072494</v>
      </c>
      <c r="R7" s="5">
        <v>8.1310386175728251</v>
      </c>
      <c r="S7" s="5">
        <v>76.175292172459834</v>
      </c>
      <c r="T7" s="5">
        <v>22.374681694136822</v>
      </c>
      <c r="U7">
        <v>1000</v>
      </c>
    </row>
    <row r="8" spans="1:28">
      <c r="B8" t="s">
        <v>103</v>
      </c>
      <c r="C8" t="s">
        <v>84</v>
      </c>
      <c r="D8" s="3"/>
      <c r="E8" s="5">
        <v>18.571880634110183</v>
      </c>
      <c r="F8" s="36">
        <v>30.894829704793032</v>
      </c>
      <c r="G8" s="36">
        <v>38.815266003375633</v>
      </c>
      <c r="H8" s="5">
        <v>21.716601828150051</v>
      </c>
      <c r="I8" s="5">
        <v>23.687211353805495</v>
      </c>
      <c r="J8" s="5">
        <v>46.916148197871998</v>
      </c>
      <c r="K8" s="5">
        <v>27.903953455896488</v>
      </c>
      <c r="L8" s="5">
        <v>44.279082324991734</v>
      </c>
      <c r="M8" s="5">
        <v>9.0384303664527756</v>
      </c>
      <c r="N8" s="5">
        <v>35.060865225413998</v>
      </c>
      <c r="O8" s="5">
        <v>86.544265028334365</v>
      </c>
      <c r="P8" s="5">
        <v>49.109376457980659</v>
      </c>
      <c r="Q8" s="5">
        <v>37.97598316516153</v>
      </c>
      <c r="R8" s="5">
        <v>6.3410205765514123</v>
      </c>
      <c r="S8" s="5">
        <v>55.026582934020347</v>
      </c>
      <c r="T8" s="5">
        <v>20.599016926131672</v>
      </c>
      <c r="U8">
        <v>1000</v>
      </c>
    </row>
    <row r="9" spans="1:28">
      <c r="B9" s="6" t="s">
        <v>103</v>
      </c>
      <c r="C9" s="6" t="s">
        <v>20</v>
      </c>
      <c r="D9" s="6"/>
      <c r="E9" s="7">
        <f>AVERAGE(E6:E8)</f>
        <v>23.545899007745646</v>
      </c>
      <c r="F9" s="7">
        <f t="shared" ref="F9:U9" si="0">AVERAGE(F6:F8)</f>
        <v>40.031466095811879</v>
      </c>
      <c r="G9" s="7">
        <f t="shared" si="0"/>
        <v>50.294240811853037</v>
      </c>
      <c r="H9" s="7">
        <f t="shared" si="0"/>
        <v>29.297883290792768</v>
      </c>
      <c r="I9" s="7">
        <f t="shared" si="0"/>
        <v>30.761699332820424</v>
      </c>
      <c r="J9" s="7">
        <f t="shared" si="0"/>
        <v>61.1965829223277</v>
      </c>
      <c r="K9" s="7">
        <f t="shared" si="0"/>
        <v>34.114394840725964</v>
      </c>
      <c r="L9" s="7">
        <f t="shared" si="0"/>
        <v>56.637749813204287</v>
      </c>
      <c r="M9" s="7">
        <f t="shared" si="0"/>
        <v>11.118574943637293</v>
      </c>
      <c r="N9" s="7">
        <f t="shared" si="0"/>
        <v>43.217313709743188</v>
      </c>
      <c r="O9" s="7">
        <f t="shared" si="0"/>
        <v>106.12590796053685</v>
      </c>
      <c r="P9" s="7">
        <f t="shared" si="0"/>
        <v>59.261375379341636</v>
      </c>
      <c r="Q9" s="7">
        <f t="shared" si="0"/>
        <v>43.127030811737335</v>
      </c>
      <c r="R9" s="7">
        <f t="shared" si="0"/>
        <v>7.3677164196355385</v>
      </c>
      <c r="S9" s="7">
        <f t="shared" si="0"/>
        <v>65.70946242826524</v>
      </c>
      <c r="T9" s="7">
        <f t="shared" si="0"/>
        <v>22.545032090860158</v>
      </c>
      <c r="U9" s="7">
        <f t="shared" si="0"/>
        <v>1000</v>
      </c>
    </row>
    <row r="10" spans="1:28">
      <c r="B10" s="3"/>
      <c r="C10" s="3" t="s">
        <v>90</v>
      </c>
      <c r="D10" s="3"/>
      <c r="E10" s="3">
        <f>_xlfn.STDEV.S(E6:E8)</f>
        <v>12.505953024049496</v>
      </c>
      <c r="F10" s="3">
        <f t="shared" ref="F10:T10" si="1">_xlfn.STDEV.S(F6:F8)</f>
        <v>13.350258569485487</v>
      </c>
      <c r="G10" s="3">
        <f t="shared" si="1"/>
        <v>16.772833595131647</v>
      </c>
      <c r="H10" s="3">
        <f t="shared" si="1"/>
        <v>8.5179832425345943</v>
      </c>
      <c r="I10" s="3">
        <f t="shared" si="1"/>
        <v>8.3288984862246398</v>
      </c>
      <c r="J10" s="3">
        <f t="shared" si="1"/>
        <v>16.50960384712074</v>
      </c>
      <c r="K10" s="3">
        <f t="shared" si="1"/>
        <v>6.5293989410497435</v>
      </c>
      <c r="L10" s="3">
        <f t="shared" si="1"/>
        <v>12.879434518253051</v>
      </c>
      <c r="M10" s="3">
        <f t="shared" si="1"/>
        <v>2.3323476140408204</v>
      </c>
      <c r="N10" s="3">
        <f t="shared" si="1"/>
        <v>8.2379609799480189</v>
      </c>
      <c r="O10" s="3">
        <f t="shared" si="1"/>
        <v>19.809140662276313</v>
      </c>
      <c r="P10" s="3">
        <f t="shared" si="1"/>
        <v>11.411083414469784</v>
      </c>
      <c r="Q10" s="3">
        <f t="shared" si="1"/>
        <v>4.475222873511159</v>
      </c>
      <c r="R10" s="3">
        <f t="shared" si="1"/>
        <v>0.92361539859076847</v>
      </c>
      <c r="S10" s="3">
        <f t="shared" si="1"/>
        <v>10.576025177660696</v>
      </c>
      <c r="T10" s="3">
        <f t="shared" si="1"/>
        <v>2.0365408747084257</v>
      </c>
      <c r="AA10" s="3"/>
      <c r="AB10" s="3"/>
    </row>
    <row r="11" spans="1:28">
      <c r="A11" s="94"/>
      <c r="B11" t="s">
        <v>21</v>
      </c>
      <c r="C11" t="s">
        <v>82</v>
      </c>
      <c r="D11" s="3"/>
      <c r="E11" s="5">
        <v>6.9137395315453487</v>
      </c>
      <c r="F11" s="5">
        <v>7.7868790668356471</v>
      </c>
      <c r="G11" s="5">
        <v>24.52335320778753</v>
      </c>
      <c r="H11" s="5">
        <v>15.332816934238048</v>
      </c>
      <c r="I11" s="5">
        <v>15.878471855075075</v>
      </c>
      <c r="J11" s="5">
        <v>26.295581735116301</v>
      </c>
      <c r="K11" s="5">
        <v>24.25429469826037</v>
      </c>
      <c r="L11" s="5">
        <v>32.973689507667629</v>
      </c>
      <c r="M11" s="5">
        <v>7.1828396644110359</v>
      </c>
      <c r="N11" s="5">
        <v>22.538603412895277</v>
      </c>
      <c r="O11" s="5">
        <v>88.431231568791446</v>
      </c>
      <c r="P11" s="5">
        <v>38.999733030165821</v>
      </c>
      <c r="Q11" s="5">
        <v>36.489392954069771</v>
      </c>
      <c r="R11" s="5">
        <v>7.982319401908109</v>
      </c>
      <c r="S11" s="5">
        <v>39.370133457446215</v>
      </c>
      <c r="T11" s="8">
        <v>17.573064639364816</v>
      </c>
      <c r="U11">
        <v>1000</v>
      </c>
    </row>
    <row r="12" spans="1:28">
      <c r="A12" s="94"/>
      <c r="B12" t="s">
        <v>21</v>
      </c>
      <c r="C12" t="s">
        <v>83</v>
      </c>
      <c r="D12" s="3"/>
      <c r="E12" s="5">
        <v>4.7730214333777194</v>
      </c>
      <c r="F12" s="36">
        <v>6.1388817758511482</v>
      </c>
      <c r="G12" s="36">
        <v>19.426878130258942</v>
      </c>
      <c r="H12" s="5">
        <v>8.9438562879404859</v>
      </c>
      <c r="I12" s="5">
        <v>10.267221895040988</v>
      </c>
      <c r="J12" s="5">
        <v>16.75456690417932</v>
      </c>
      <c r="K12" s="5">
        <v>15.258854373524368</v>
      </c>
      <c r="L12" s="5">
        <v>20.136206193908702</v>
      </c>
      <c r="M12" s="5">
        <v>4.0514684085732302</v>
      </c>
      <c r="N12" s="5">
        <v>13.474721476248384</v>
      </c>
      <c r="O12" s="5">
        <v>57.480244918931476</v>
      </c>
      <c r="P12" s="5">
        <v>22.041115864690287</v>
      </c>
      <c r="Q12" s="5">
        <v>25.544908704137995</v>
      </c>
      <c r="R12" s="5">
        <v>5.9869823178627666</v>
      </c>
      <c r="S12" s="5">
        <v>21.914672094363173</v>
      </c>
      <c r="T12" s="8">
        <v>11.03197355283625</v>
      </c>
      <c r="U12">
        <v>1000</v>
      </c>
    </row>
    <row r="13" spans="1:28">
      <c r="A13" s="94"/>
      <c r="B13" t="s">
        <v>21</v>
      </c>
      <c r="C13" t="s">
        <v>84</v>
      </c>
      <c r="D13" s="3"/>
      <c r="E13" s="5">
        <v>6.0117062476077079</v>
      </c>
      <c r="F13" s="5">
        <v>6.6041182210976714</v>
      </c>
      <c r="G13" s="5">
        <v>21.000574974027018</v>
      </c>
      <c r="H13" s="5">
        <v>13.579785876869717</v>
      </c>
      <c r="I13" s="5">
        <v>15.299728033070224</v>
      </c>
      <c r="J13" s="5">
        <v>20.663199350439832</v>
      </c>
      <c r="K13" s="5">
        <v>20.731403553090626</v>
      </c>
      <c r="L13" s="5">
        <v>28.068341413544477</v>
      </c>
      <c r="M13" s="5">
        <v>6.001477889089025</v>
      </c>
      <c r="N13" s="5">
        <v>18.815664016107785</v>
      </c>
      <c r="O13" s="5">
        <v>80.849393627261605</v>
      </c>
      <c r="P13" s="5">
        <v>31.845978701581515</v>
      </c>
      <c r="Q13" s="5">
        <v>31.697480210692799</v>
      </c>
      <c r="R13" s="5">
        <v>6.6928982268084152</v>
      </c>
      <c r="S13" s="5">
        <v>34.133011918239362</v>
      </c>
      <c r="T13" s="8">
        <v>17.348579098568731</v>
      </c>
      <c r="U13">
        <v>1000</v>
      </c>
    </row>
    <row r="14" spans="1:28">
      <c r="A14" s="94"/>
      <c r="B14" s="6" t="s">
        <v>21</v>
      </c>
      <c r="C14" s="6" t="s">
        <v>20</v>
      </c>
      <c r="D14" s="6"/>
      <c r="E14" s="7">
        <f>AVERAGE(E11:E13)</f>
        <v>5.8994890708435923</v>
      </c>
      <c r="F14" s="7">
        <f t="shared" ref="F14:U14" si="2">AVERAGE(F11:F13)</f>
        <v>6.8432930212614886</v>
      </c>
      <c r="G14" s="7">
        <f t="shared" si="2"/>
        <v>21.650268770691167</v>
      </c>
      <c r="H14" s="7">
        <f t="shared" si="2"/>
        <v>12.618819699682751</v>
      </c>
      <c r="I14" s="7">
        <f t="shared" si="2"/>
        <v>13.81514059439543</v>
      </c>
      <c r="J14" s="7">
        <f t="shared" si="2"/>
        <v>21.237782663245152</v>
      </c>
      <c r="K14" s="7">
        <f t="shared" si="2"/>
        <v>20.081517541625121</v>
      </c>
      <c r="L14" s="7">
        <f t="shared" si="2"/>
        <v>27.059412371706937</v>
      </c>
      <c r="M14" s="7">
        <f t="shared" si="2"/>
        <v>5.7452619873577637</v>
      </c>
      <c r="N14" s="7">
        <f t="shared" si="2"/>
        <v>18.276329635083815</v>
      </c>
      <c r="O14" s="7">
        <f t="shared" si="2"/>
        <v>75.586956704994847</v>
      </c>
      <c r="P14" s="7">
        <f t="shared" si="2"/>
        <v>30.96227586547921</v>
      </c>
      <c r="Q14" s="7">
        <f t="shared" si="2"/>
        <v>31.243927289633522</v>
      </c>
      <c r="R14" s="7">
        <f t="shared" si="2"/>
        <v>6.8873999821930978</v>
      </c>
      <c r="S14" s="7">
        <f t="shared" si="2"/>
        <v>31.805939156682914</v>
      </c>
      <c r="T14" s="7">
        <f t="shared" si="2"/>
        <v>15.3178724302566</v>
      </c>
      <c r="U14" s="7">
        <f t="shared" si="2"/>
        <v>1000</v>
      </c>
    </row>
    <row r="15" spans="1:28">
      <c r="C15" s="3" t="s">
        <v>90</v>
      </c>
      <c r="D15" s="3"/>
      <c r="E15" s="3">
        <f>_xlfn.STDEV.S(E11:E13)</f>
        <v>1.0747618410728434</v>
      </c>
      <c r="F15" s="3">
        <f t="shared" ref="F15:T15" si="3">_xlfn.STDEV.S(F11:F13)</f>
        <v>0.84963357192857836</v>
      </c>
      <c r="G15" s="3">
        <f t="shared" si="3"/>
        <v>2.6096151202879345</v>
      </c>
      <c r="H15" s="3">
        <f t="shared" si="3"/>
        <v>3.3011053497666056</v>
      </c>
      <c r="I15" s="3">
        <f t="shared" si="3"/>
        <v>3.0861839585155622</v>
      </c>
      <c r="J15" s="3">
        <f t="shared" si="3"/>
        <v>4.7963893178677193</v>
      </c>
      <c r="K15" s="3">
        <f t="shared" si="3"/>
        <v>4.5327972081150243</v>
      </c>
      <c r="L15" s="3">
        <f t="shared" si="3"/>
        <v>6.4779393186689491</v>
      </c>
      <c r="M15" s="3">
        <f t="shared" si="3"/>
        <v>1.5813305874157975</v>
      </c>
      <c r="N15" s="3">
        <f t="shared" si="3"/>
        <v>4.5559466767384729</v>
      </c>
      <c r="O15" s="3">
        <f t="shared" si="3"/>
        <v>16.132601322185479</v>
      </c>
      <c r="P15" s="3">
        <f t="shared" si="3"/>
        <v>8.5137754297486463</v>
      </c>
      <c r="Q15" s="3">
        <f t="shared" si="3"/>
        <v>5.4863208585902195</v>
      </c>
      <c r="R15" s="3">
        <f t="shared" si="3"/>
        <v>1.0117883767752132</v>
      </c>
      <c r="S15" s="3">
        <f t="shared" si="3"/>
        <v>8.9573843044554398</v>
      </c>
      <c r="T15" s="3">
        <f t="shared" si="3"/>
        <v>3.7133940445516109</v>
      </c>
    </row>
    <row r="16" spans="1:28">
      <c r="B16" s="1" t="s">
        <v>22</v>
      </c>
      <c r="C16" s="1"/>
      <c r="D16" s="1"/>
      <c r="E16" s="1"/>
      <c r="F16" s="1"/>
      <c r="G16" s="1"/>
    </row>
    <row r="17" spans="1:44">
      <c r="B17" s="9"/>
      <c r="C17" s="10"/>
      <c r="E17" s="2" t="s">
        <v>23</v>
      </c>
      <c r="F17" s="2"/>
      <c r="G17" s="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44" ht="14.45" customHeight="1">
      <c r="A18" s="53"/>
      <c r="B18" s="9"/>
      <c r="C18" s="10"/>
      <c r="D18" s="12"/>
      <c r="E18" s="4" t="s">
        <v>3</v>
      </c>
      <c r="F18" s="4" t="s">
        <v>43</v>
      </c>
      <c r="G18" s="4" t="s">
        <v>44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4" t="s">
        <v>13</v>
      </c>
      <c r="R18" s="4" t="s">
        <v>14</v>
      </c>
      <c r="S18" s="4" t="s">
        <v>15</v>
      </c>
      <c r="T18" s="4" t="s">
        <v>16</v>
      </c>
      <c r="U18" s="4" t="s">
        <v>41</v>
      </c>
    </row>
    <row r="19" spans="1:44">
      <c r="A19" s="53"/>
      <c r="B19" s="6" t="s">
        <v>24</v>
      </c>
      <c r="C19" s="6" t="s">
        <v>20</v>
      </c>
      <c r="D19" s="6"/>
      <c r="E19" s="7">
        <v>1.0953139999999999</v>
      </c>
      <c r="F19" s="7">
        <v>1.0910908583285515</v>
      </c>
      <c r="G19" s="7">
        <v>1.0910908583285515</v>
      </c>
      <c r="H19" s="7">
        <v>1.0942093333333334</v>
      </c>
      <c r="I19" s="7">
        <v>1.0986726666666666</v>
      </c>
      <c r="J19" s="7">
        <v>1.093067</v>
      </c>
      <c r="K19" s="7">
        <v>1.0897473333333334</v>
      </c>
      <c r="L19" s="7">
        <v>1.0840963333333333</v>
      </c>
      <c r="M19" s="7">
        <v>1.0930223333333331</v>
      </c>
      <c r="N19" s="7">
        <v>1.083666</v>
      </c>
      <c r="O19" s="7">
        <v>1.0775693333333332</v>
      </c>
      <c r="P19" s="7">
        <v>1.0898453333333333</v>
      </c>
      <c r="Q19" s="7">
        <v>1.092983</v>
      </c>
      <c r="R19" s="7">
        <v>1.0920993333333333</v>
      </c>
      <c r="S19" s="7">
        <v>1.0836790000000001</v>
      </c>
      <c r="T19" s="7">
        <v>1.0925230000000001</v>
      </c>
      <c r="U19" s="7">
        <v>1.0872440715301801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R19" s="3"/>
    </row>
    <row r="20" spans="1:44">
      <c r="A20" s="58"/>
      <c r="B20" s="18" t="s">
        <v>25</v>
      </c>
      <c r="C20" s="18" t="s">
        <v>20</v>
      </c>
      <c r="D20" s="19"/>
      <c r="E20" s="20">
        <v>11.192732501842215</v>
      </c>
      <c r="F20" s="20">
        <v>13.646203925128793</v>
      </c>
      <c r="G20" s="20">
        <v>13.646203925128793</v>
      </c>
      <c r="H20" s="20">
        <v>11.397709964093705</v>
      </c>
      <c r="I20" s="20">
        <v>12.444118487459878</v>
      </c>
      <c r="J20" s="20">
        <v>12.884469316328659</v>
      </c>
      <c r="K20" s="20">
        <v>9.3771432687893466</v>
      </c>
      <c r="L20" s="20">
        <v>11.065981293741682</v>
      </c>
      <c r="M20" s="20">
        <v>11.52807452047214</v>
      </c>
      <c r="N20" s="20">
        <v>9.697909049247059</v>
      </c>
      <c r="O20" s="20">
        <v>10.3894271148207</v>
      </c>
      <c r="P20" s="20">
        <v>10.683488079524109</v>
      </c>
      <c r="Q20" s="20">
        <v>10.440955675094635</v>
      </c>
      <c r="R20" s="20">
        <v>10.313202943856787</v>
      </c>
      <c r="S20" s="20">
        <v>10.776154910492382</v>
      </c>
      <c r="T20" s="20">
        <v>7.5336524390232018</v>
      </c>
      <c r="U20" s="20">
        <v>8.8375364552273119</v>
      </c>
      <c r="V20" s="6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4">
      <c r="A21" s="58"/>
      <c r="V21" s="64"/>
      <c r="X21" s="3"/>
      <c r="Y21" s="3"/>
      <c r="Z21" s="3"/>
      <c r="AA21" s="3"/>
    </row>
    <row r="22" spans="1:44">
      <c r="A22" s="58"/>
      <c r="V22" s="6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4">
      <c r="A23" s="58"/>
      <c r="E23" s="2" t="s">
        <v>23</v>
      </c>
      <c r="F23" s="2"/>
      <c r="G23" s="2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4">
      <c r="B24" t="s">
        <v>26</v>
      </c>
      <c r="C24" t="s">
        <v>82</v>
      </c>
      <c r="D24" s="21"/>
      <c r="E24" s="14">
        <v>1.0873870000000001</v>
      </c>
      <c r="F24" s="14">
        <v>1.1029800000000001</v>
      </c>
      <c r="G24" s="14">
        <v>1.0873759999999999</v>
      </c>
      <c r="H24" s="14">
        <v>1.097801</v>
      </c>
      <c r="I24" s="14">
        <v>1.0998540000000001</v>
      </c>
      <c r="J24" s="14">
        <v>1.0914170000000001</v>
      </c>
      <c r="K24" s="14">
        <v>1.089486</v>
      </c>
      <c r="L24" s="14">
        <v>1.0846100000000001</v>
      </c>
      <c r="M24" s="14">
        <v>1.087934</v>
      </c>
      <c r="N24" s="14">
        <v>1.086975</v>
      </c>
      <c r="O24" s="14">
        <v>1.078938</v>
      </c>
      <c r="P24" s="14">
        <v>1.0859160000000001</v>
      </c>
      <c r="Q24" s="14">
        <v>1.0928869999999999</v>
      </c>
      <c r="R24" s="14">
        <v>1.0928340000000001</v>
      </c>
      <c r="S24" s="14">
        <v>1.0842700000000001</v>
      </c>
      <c r="T24" s="14">
        <v>1.088646</v>
      </c>
      <c r="U24">
        <v>1.0836643354682851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  <row r="25" spans="1:44">
      <c r="B25" t="s">
        <v>26</v>
      </c>
      <c r="C25" t="s">
        <v>83</v>
      </c>
      <c r="D25" s="21"/>
      <c r="E25" s="14">
        <v>1.090546</v>
      </c>
      <c r="F25" s="14">
        <v>1.1018030000000001</v>
      </c>
      <c r="G25" s="14">
        <v>1.0902270000000001</v>
      </c>
      <c r="H25" s="14">
        <v>1.0971900000000001</v>
      </c>
      <c r="I25" s="14">
        <v>1.0960209999999999</v>
      </c>
      <c r="J25" s="14">
        <v>1.0925959999999999</v>
      </c>
      <c r="K25" s="14">
        <v>1.090784</v>
      </c>
      <c r="L25" s="14">
        <v>1.085364</v>
      </c>
      <c r="M25" s="14">
        <v>1.088883</v>
      </c>
      <c r="N25" s="14">
        <v>1.0863309999999999</v>
      </c>
      <c r="O25" s="14">
        <v>1.0787709999999999</v>
      </c>
      <c r="P25" s="14">
        <v>1.0863480000000001</v>
      </c>
      <c r="Q25" s="14">
        <v>1.0930899999999999</v>
      </c>
      <c r="R25" s="14">
        <v>1.0929310000000001</v>
      </c>
      <c r="S25" s="14">
        <v>1.085547</v>
      </c>
      <c r="T25" s="14">
        <v>1.089331</v>
      </c>
      <c r="U25">
        <v>1.085554723247234</v>
      </c>
    </row>
    <row r="26" spans="1:44">
      <c r="B26" t="s">
        <v>26</v>
      </c>
      <c r="C26" t="s">
        <v>84</v>
      </c>
      <c r="D26" s="21"/>
      <c r="E26" s="14">
        <v>1.0895140000000001</v>
      </c>
      <c r="F26" s="14">
        <v>1.096997</v>
      </c>
      <c r="G26" s="14">
        <v>1.0901460000000001</v>
      </c>
      <c r="H26" s="14">
        <v>1.0961959999999999</v>
      </c>
      <c r="I26" s="14">
        <v>1.0934189999999999</v>
      </c>
      <c r="J26" s="14">
        <v>1.092303</v>
      </c>
      <c r="K26" s="14">
        <v>1.090482</v>
      </c>
      <c r="L26" s="14">
        <v>1.0853550000000001</v>
      </c>
      <c r="M26" s="14">
        <v>1.088708</v>
      </c>
      <c r="N26" s="14">
        <v>1.0813060000000001</v>
      </c>
      <c r="O26" s="14">
        <v>1.0790919999999999</v>
      </c>
      <c r="P26" s="14">
        <v>1.08596</v>
      </c>
      <c r="Q26" s="14">
        <v>1.0926020000000001</v>
      </c>
      <c r="R26" s="14">
        <v>1.0931900000000001</v>
      </c>
      <c r="S26" s="14">
        <v>1.0846480000000001</v>
      </c>
      <c r="T26" s="14">
        <v>1.0882780000000001</v>
      </c>
      <c r="U26">
        <v>1.0853253541386181</v>
      </c>
      <c r="V26" s="97"/>
    </row>
    <row r="27" spans="1:44">
      <c r="B27" s="6" t="s">
        <v>26</v>
      </c>
      <c r="C27" s="6" t="s">
        <v>20</v>
      </c>
      <c r="D27" s="17"/>
      <c r="E27" s="7">
        <f>AVERAGE(E24:E26)</f>
        <v>1.0891490000000001</v>
      </c>
      <c r="F27" s="7">
        <f t="shared" ref="F27:U27" si="4">AVERAGE(F24:F26)</f>
        <v>1.1005933333333333</v>
      </c>
      <c r="G27" s="7">
        <f t="shared" si="4"/>
        <v>1.0892496666666667</v>
      </c>
      <c r="H27" s="7">
        <f t="shared" si="4"/>
        <v>1.0970623333333334</v>
      </c>
      <c r="I27" s="7">
        <f t="shared" si="4"/>
        <v>1.0964313333333333</v>
      </c>
      <c r="J27" s="7">
        <f t="shared" si="4"/>
        <v>1.0921053333333335</v>
      </c>
      <c r="K27" s="7">
        <f t="shared" si="4"/>
        <v>1.0902506666666667</v>
      </c>
      <c r="L27" s="7">
        <f t="shared" si="4"/>
        <v>1.0851096666666666</v>
      </c>
      <c r="M27" s="7">
        <f t="shared" si="4"/>
        <v>1.0885083333333332</v>
      </c>
      <c r="N27" s="7">
        <f t="shared" si="4"/>
        <v>1.0848706666666668</v>
      </c>
      <c r="O27" s="7">
        <f t="shared" si="4"/>
        <v>1.0789336666666667</v>
      </c>
      <c r="P27" s="7">
        <f t="shared" si="4"/>
        <v>1.0860746666666667</v>
      </c>
      <c r="Q27" s="7">
        <f t="shared" si="4"/>
        <v>1.0928596666666666</v>
      </c>
      <c r="R27" s="7">
        <f t="shared" si="4"/>
        <v>1.0929849999999999</v>
      </c>
      <c r="S27" s="7">
        <f t="shared" si="4"/>
        <v>1.0848216666666668</v>
      </c>
      <c r="T27" s="7">
        <f t="shared" si="4"/>
        <v>1.0887516666666668</v>
      </c>
      <c r="U27" s="7">
        <f t="shared" si="4"/>
        <v>1.0848481376180457</v>
      </c>
      <c r="V27" s="97"/>
      <c r="W27" s="2" t="s">
        <v>27</v>
      </c>
    </row>
    <row r="28" spans="1:44">
      <c r="A28" s="95" t="s">
        <v>47</v>
      </c>
      <c r="B28" t="s">
        <v>21</v>
      </c>
      <c r="C28" t="s">
        <v>82</v>
      </c>
      <c r="D28" s="21"/>
      <c r="E28" s="14">
        <v>1.450083</v>
      </c>
      <c r="F28" s="14">
        <v>1.563202</v>
      </c>
      <c r="G28" s="14">
        <v>1.730747</v>
      </c>
      <c r="H28" s="14">
        <v>1.567212</v>
      </c>
      <c r="I28" s="14">
        <v>1.5259819999999999</v>
      </c>
      <c r="J28" s="14">
        <v>1.501797</v>
      </c>
      <c r="K28" s="14">
        <v>1.6045640000000001</v>
      </c>
      <c r="L28" s="14">
        <v>1.4777279999999999</v>
      </c>
      <c r="M28" s="14">
        <v>1.4530460000000001</v>
      </c>
      <c r="N28" s="14">
        <v>1.4009929999999999</v>
      </c>
      <c r="O28" s="14">
        <v>1.3991210000000001</v>
      </c>
      <c r="P28" s="14">
        <v>1.4181090000000001</v>
      </c>
      <c r="Q28" s="14">
        <v>1.5018320000000001</v>
      </c>
      <c r="R28" s="14">
        <v>1.409902</v>
      </c>
      <c r="S28" s="14">
        <v>1.438561</v>
      </c>
      <c r="T28" s="14">
        <v>1.4765440000000001</v>
      </c>
      <c r="U28">
        <v>1.7237750088411723</v>
      </c>
      <c r="V28" s="43"/>
      <c r="W28" s="23">
        <v>5.7999999999999989</v>
      </c>
    </row>
    <row r="29" spans="1:44">
      <c r="A29" s="95"/>
      <c r="B29" t="s">
        <v>21</v>
      </c>
      <c r="C29" t="s">
        <v>83</v>
      </c>
      <c r="D29" s="21"/>
      <c r="E29" s="14">
        <v>1.5462940000000001</v>
      </c>
      <c r="F29" s="51">
        <v>1.888161</v>
      </c>
      <c r="G29" s="51">
        <v>1.888161</v>
      </c>
      <c r="H29" s="14">
        <v>1.7001470000000001</v>
      </c>
      <c r="I29" s="14">
        <v>1.617964</v>
      </c>
      <c r="J29" s="14">
        <v>1.6419699999999999</v>
      </c>
      <c r="K29" s="14">
        <v>1.6715990000000001</v>
      </c>
      <c r="L29" s="14">
        <v>1.5703819999999999</v>
      </c>
      <c r="M29" s="14">
        <v>1.5523830000000001</v>
      </c>
      <c r="N29" s="14">
        <v>1.488175</v>
      </c>
      <c r="O29" s="14">
        <v>1.4659819999999999</v>
      </c>
      <c r="P29" s="14">
        <v>1.496937</v>
      </c>
      <c r="Q29" s="14">
        <v>1.58067</v>
      </c>
      <c r="R29" s="14">
        <v>1.4591369999999999</v>
      </c>
      <c r="S29" s="14">
        <v>1.529763</v>
      </c>
      <c r="T29" s="14">
        <v>1.5154240000000001</v>
      </c>
      <c r="U29">
        <v>1.8170833106272377</v>
      </c>
      <c r="V29" s="43"/>
      <c r="W29" s="23">
        <v>5.8166666666666673</v>
      </c>
    </row>
    <row r="30" spans="1:44">
      <c r="A30" s="95"/>
      <c r="B30" t="s">
        <v>21</v>
      </c>
      <c r="C30" t="s">
        <v>84</v>
      </c>
      <c r="D30" s="21"/>
      <c r="E30" s="14">
        <v>1.6736040000000001</v>
      </c>
      <c r="F30" s="14">
        <v>1.8612</v>
      </c>
      <c r="G30" s="14">
        <v>2.2579859999999998</v>
      </c>
      <c r="H30" s="14">
        <v>1.9280470000000001</v>
      </c>
      <c r="I30" s="14">
        <v>1.8520909999999999</v>
      </c>
      <c r="J30" s="14">
        <v>1.854938</v>
      </c>
      <c r="K30" s="14">
        <v>2.0001139999999999</v>
      </c>
      <c r="L30" s="14">
        <v>1.7276469999999999</v>
      </c>
      <c r="M30" s="14">
        <v>1.711414</v>
      </c>
      <c r="N30" s="14">
        <v>1.6149519999999999</v>
      </c>
      <c r="O30" s="14">
        <v>1.5826089999999999</v>
      </c>
      <c r="P30" s="14">
        <v>1.665689</v>
      </c>
      <c r="Q30" s="14">
        <v>1.7613110000000001</v>
      </c>
      <c r="R30" s="14">
        <v>1.6189910000000001</v>
      </c>
      <c r="S30" s="14">
        <v>1.6595150000000001</v>
      </c>
      <c r="T30" s="14">
        <v>1.6167149999999999</v>
      </c>
      <c r="U30">
        <v>1.8583857969491631</v>
      </c>
      <c r="V30" s="43"/>
      <c r="W30" s="23">
        <v>5.6500000000000012</v>
      </c>
    </row>
    <row r="31" spans="1:44">
      <c r="A31" s="95"/>
      <c r="B31" s="6" t="s">
        <v>21</v>
      </c>
      <c r="C31" s="6" t="s">
        <v>20</v>
      </c>
      <c r="D31" s="17"/>
      <c r="E31" s="7">
        <f>AVERAGE(E28:E30)</f>
        <v>1.5566603333333333</v>
      </c>
      <c r="F31" s="7">
        <f t="shared" ref="F31:U31" si="5">AVERAGE(F28:F30)</f>
        <v>1.7708543333333333</v>
      </c>
      <c r="G31" s="7">
        <f t="shared" si="5"/>
        <v>1.9589646666666667</v>
      </c>
      <c r="H31" s="7">
        <f t="shared" si="5"/>
        <v>1.7318020000000001</v>
      </c>
      <c r="I31" s="7">
        <f t="shared" si="5"/>
        <v>1.6653456666666664</v>
      </c>
      <c r="J31" s="7">
        <f t="shared" si="5"/>
        <v>1.6662350000000001</v>
      </c>
      <c r="K31" s="7">
        <f t="shared" si="5"/>
        <v>1.7587590000000002</v>
      </c>
      <c r="L31" s="7">
        <f t="shared" si="5"/>
        <v>1.5919189999999999</v>
      </c>
      <c r="M31" s="7">
        <f t="shared" si="5"/>
        <v>1.5722810000000003</v>
      </c>
      <c r="N31" s="7">
        <f t="shared" si="5"/>
        <v>1.5013733333333332</v>
      </c>
      <c r="O31" s="7">
        <f t="shared" si="5"/>
        <v>1.4825706666666667</v>
      </c>
      <c r="P31" s="7">
        <f t="shared" si="5"/>
        <v>1.5269116666666669</v>
      </c>
      <c r="Q31" s="7">
        <f t="shared" si="5"/>
        <v>1.6146043333333333</v>
      </c>
      <c r="R31" s="7">
        <f t="shared" si="5"/>
        <v>1.4960100000000001</v>
      </c>
      <c r="S31" s="7">
        <f t="shared" si="5"/>
        <v>1.542613</v>
      </c>
      <c r="T31" s="7">
        <f t="shared" si="5"/>
        <v>1.5362276666666668</v>
      </c>
      <c r="U31" s="7">
        <f t="shared" si="5"/>
        <v>1.7997480388058575</v>
      </c>
    </row>
    <row r="34" spans="1:28" ht="30">
      <c r="A34" s="38"/>
      <c r="B34" s="1" t="s">
        <v>96</v>
      </c>
      <c r="C34" s="1"/>
      <c r="D34" s="1"/>
      <c r="E34" s="1"/>
      <c r="F34" s="1"/>
      <c r="G34" s="1"/>
      <c r="W34" s="26" t="s">
        <v>28</v>
      </c>
      <c r="X34" s="26" t="s">
        <v>29</v>
      </c>
    </row>
    <row r="35" spans="1:28">
      <c r="A35" s="38"/>
      <c r="E35" s="4" t="s">
        <v>3</v>
      </c>
      <c r="F35" s="4" t="s">
        <v>43</v>
      </c>
      <c r="G35" s="4" t="s">
        <v>44</v>
      </c>
      <c r="H35" s="4" t="s">
        <v>4</v>
      </c>
      <c r="I35" s="4" t="s">
        <v>5</v>
      </c>
      <c r="J35" s="4" t="s">
        <v>6</v>
      </c>
      <c r="K35" s="4" t="s">
        <v>7</v>
      </c>
      <c r="L35" s="4" t="s">
        <v>8</v>
      </c>
      <c r="M35" s="4" t="s">
        <v>9</v>
      </c>
      <c r="N35" s="4" t="s">
        <v>10</v>
      </c>
      <c r="O35" s="4" t="s">
        <v>11</v>
      </c>
      <c r="P35" s="4" t="s">
        <v>12</v>
      </c>
      <c r="Q35" s="4" t="s">
        <v>13</v>
      </c>
      <c r="R35" s="4" t="s">
        <v>14</v>
      </c>
      <c r="S35" s="4" t="s">
        <v>15</v>
      </c>
      <c r="T35" s="4" t="s">
        <v>16</v>
      </c>
      <c r="U35" s="4" t="s">
        <v>41</v>
      </c>
      <c r="V35" s="40"/>
      <c r="W35" t="s">
        <v>30</v>
      </c>
    </row>
    <row r="36" spans="1:28">
      <c r="A36" s="38"/>
      <c r="B36" t="s">
        <v>31</v>
      </c>
      <c r="C36" t="s">
        <v>82</v>
      </c>
      <c r="E36" s="5">
        <f t="shared" ref="E36:U36" si="6">((E28-E$19*0.1)/0.9-E$27)/(E$20-E$19)/$W28*24*100*(1+($X$36/4)/100)</f>
        <v>17.609956710429373</v>
      </c>
      <c r="F36" s="5">
        <f t="shared" si="6"/>
        <v>18.220806586699503</v>
      </c>
      <c r="G36" s="5">
        <f t="shared" si="6"/>
        <v>25.20767841953484</v>
      </c>
      <c r="H36" s="5">
        <f t="shared" si="6"/>
        <v>22.531913848817283</v>
      </c>
      <c r="I36" s="5">
        <f t="shared" si="6"/>
        <v>18.674520218596474</v>
      </c>
      <c r="J36" s="5">
        <f t="shared" si="6"/>
        <v>17.142454621757494</v>
      </c>
      <c r="K36" s="5">
        <f t="shared" si="6"/>
        <v>30.62918809719114</v>
      </c>
      <c r="L36" s="5">
        <f t="shared" si="6"/>
        <v>19.415714599016013</v>
      </c>
      <c r="M36" s="5">
        <f t="shared" si="6"/>
        <v>17.218406699754929</v>
      </c>
      <c r="N36" s="5">
        <f t="shared" si="6"/>
        <v>18.117022130037117</v>
      </c>
      <c r="O36" s="5">
        <f t="shared" si="6"/>
        <v>16.976029357505411</v>
      </c>
      <c r="P36" s="5">
        <f t="shared" si="6"/>
        <v>17.060402168641311</v>
      </c>
      <c r="Q36" s="5">
        <f t="shared" si="6"/>
        <v>21.589703959574507</v>
      </c>
      <c r="R36" s="5">
        <f t="shared" si="6"/>
        <v>16.965523928821039</v>
      </c>
      <c r="S36" s="5">
        <f t="shared" si="6"/>
        <v>18.016572656470355</v>
      </c>
      <c r="T36" s="5">
        <f t="shared" si="6"/>
        <v>29.682325184399353</v>
      </c>
      <c r="U36" s="5">
        <f t="shared" si="6"/>
        <v>40.668061159988724</v>
      </c>
      <c r="V36" s="8"/>
      <c r="W36" s="18">
        <v>145.29973948672074</v>
      </c>
      <c r="X36" s="18">
        <v>29.341176470588231</v>
      </c>
    </row>
    <row r="37" spans="1:28">
      <c r="A37" s="38"/>
      <c r="B37" t="s">
        <v>31</v>
      </c>
      <c r="C37" t="s">
        <v>83</v>
      </c>
      <c r="E37" s="5">
        <f t="shared" ref="E37:U37" si="7">((E29-E$19*0.1)/0.9-E$27)/(E$20-E$19)/$W29*24*100*(1+($X$36/4)/100)</f>
        <v>22.248187936947318</v>
      </c>
      <c r="F37" s="5">
        <f t="shared" si="7"/>
        <v>30.904949809528269</v>
      </c>
      <c r="G37" s="5">
        <f t="shared" si="7"/>
        <v>31.305090248219098</v>
      </c>
      <c r="H37" s="5">
        <f t="shared" si="7"/>
        <v>28.81615246351182</v>
      </c>
      <c r="I37" s="5">
        <f t="shared" si="7"/>
        <v>22.610510821670836</v>
      </c>
      <c r="J37" s="5">
        <f t="shared" si="7"/>
        <v>22.943068478746419</v>
      </c>
      <c r="K37" s="5">
        <f t="shared" si="7"/>
        <v>34.521769606009357</v>
      </c>
      <c r="L37" s="5">
        <f t="shared" si="7"/>
        <v>23.92768906617157</v>
      </c>
      <c r="M37" s="5">
        <f t="shared" si="7"/>
        <v>21.853465423650587</v>
      </c>
      <c r="N37" s="5">
        <f t="shared" si="7"/>
        <v>23.045311224537766</v>
      </c>
      <c r="O37" s="5">
        <f t="shared" si="7"/>
        <v>20.460631517512542</v>
      </c>
      <c r="P37" s="5">
        <f t="shared" si="7"/>
        <v>21.05480086695492</v>
      </c>
      <c r="Q37" s="5">
        <f t="shared" si="7"/>
        <v>25.67791089481878</v>
      </c>
      <c r="R37" s="5">
        <f t="shared" si="7"/>
        <v>19.544323916597254</v>
      </c>
      <c r="S37" s="5">
        <f t="shared" si="7"/>
        <v>22.595223738248151</v>
      </c>
      <c r="T37" s="5">
        <f t="shared" si="7"/>
        <v>32.56758252295689</v>
      </c>
      <c r="U37" s="5">
        <f t="shared" si="7"/>
        <v>46.475864624742428</v>
      </c>
      <c r="V37" s="8"/>
      <c r="W37" s="18">
        <v>145.29973948672074</v>
      </c>
      <c r="X37" s="18">
        <v>29.341176470588231</v>
      </c>
      <c r="AA37" s="3"/>
      <c r="AB37" s="3"/>
    </row>
    <row r="38" spans="1:28">
      <c r="A38" s="38"/>
      <c r="B38" t="s">
        <v>31</v>
      </c>
      <c r="C38" t="s">
        <v>84</v>
      </c>
      <c r="E38" s="5">
        <f t="shared" ref="E38:U38" si="8">((E30-E$19*0.1)/0.9-E$27)/(E$20-E$19)/$W30*24*100*(1+($X$36/4)/100)</f>
        <v>29.291742575419491</v>
      </c>
      <c r="F38" s="5">
        <f t="shared" si="8"/>
        <v>30.728727233193009</v>
      </c>
      <c r="G38" s="5">
        <f t="shared" si="8"/>
        <v>47.150937216761839</v>
      </c>
      <c r="H38" s="5">
        <f t="shared" si="8"/>
        <v>40.871457300968949</v>
      </c>
      <c r="I38" s="5">
        <f t="shared" si="8"/>
        <v>33.731734839573143</v>
      </c>
      <c r="J38" s="5">
        <f t="shared" si="8"/>
        <v>32.769657873979632</v>
      </c>
      <c r="K38" s="5">
        <f t="shared" si="8"/>
        <v>55.621786684133433</v>
      </c>
      <c r="L38" s="5">
        <f t="shared" si="8"/>
        <v>32.614980832647653</v>
      </c>
      <c r="M38" s="5">
        <f t="shared" si="8"/>
        <v>30.218691703733818</v>
      </c>
      <c r="N38" s="5">
        <f t="shared" si="8"/>
        <v>31.180775458567499</v>
      </c>
      <c r="O38" s="5">
        <f t="shared" si="8"/>
        <v>27.409101998581942</v>
      </c>
      <c r="P38" s="5">
        <f t="shared" si="8"/>
        <v>30.586922924241087</v>
      </c>
      <c r="Q38" s="5">
        <f t="shared" si="8"/>
        <v>36.224898869395126</v>
      </c>
      <c r="R38" s="5">
        <f t="shared" si="8"/>
        <v>28.903055032781136</v>
      </c>
      <c r="S38" s="5">
        <f t="shared" si="8"/>
        <v>30.04350559554933</v>
      </c>
      <c r="T38" s="5">
        <f t="shared" si="8"/>
        <v>41.4948535043928</v>
      </c>
      <c r="U38" s="5">
        <f t="shared" si="8"/>
        <v>50.54656788611868</v>
      </c>
      <c r="V38" s="8"/>
      <c r="W38" s="18">
        <v>145.29973948672074</v>
      </c>
      <c r="X38" s="18">
        <v>29.341176470588231</v>
      </c>
      <c r="AA38" s="3"/>
      <c r="AB38" s="3"/>
    </row>
    <row r="39" spans="1:28">
      <c r="C39" s="6" t="s">
        <v>20</v>
      </c>
      <c r="D39" s="6"/>
      <c r="E39" s="7">
        <f>AVERAGE(E36:E38)</f>
        <v>23.049962407598727</v>
      </c>
      <c r="F39" s="7">
        <f t="shared" ref="F39:U39" si="9">AVERAGE(F36:F38)</f>
        <v>26.618161209806928</v>
      </c>
      <c r="G39" s="7">
        <f t="shared" si="9"/>
        <v>34.554568628171928</v>
      </c>
      <c r="H39" s="7">
        <f t="shared" si="9"/>
        <v>30.739841204432683</v>
      </c>
      <c r="I39" s="7">
        <f t="shared" si="9"/>
        <v>25.005588626613484</v>
      </c>
      <c r="J39" s="7">
        <f t="shared" si="9"/>
        <v>24.28506032482785</v>
      </c>
      <c r="K39" s="7">
        <f t="shared" si="9"/>
        <v>40.257581462444648</v>
      </c>
      <c r="L39" s="7">
        <f t="shared" si="9"/>
        <v>25.319461499278408</v>
      </c>
      <c r="M39" s="7">
        <f t="shared" si="9"/>
        <v>23.096854609046442</v>
      </c>
      <c r="N39" s="7">
        <f t="shared" si="9"/>
        <v>24.114369604380794</v>
      </c>
      <c r="O39" s="7">
        <f t="shared" si="9"/>
        <v>21.615254291199964</v>
      </c>
      <c r="P39" s="7">
        <f t="shared" si="9"/>
        <v>22.900708653279107</v>
      </c>
      <c r="Q39" s="7">
        <f t="shared" si="9"/>
        <v>27.830837907929475</v>
      </c>
      <c r="R39" s="7">
        <f t="shared" si="9"/>
        <v>21.804300959399811</v>
      </c>
      <c r="S39" s="7">
        <f t="shared" si="9"/>
        <v>23.55176733008928</v>
      </c>
      <c r="T39" s="7">
        <f t="shared" si="9"/>
        <v>34.581587070583019</v>
      </c>
      <c r="U39" s="7">
        <f t="shared" si="9"/>
        <v>45.896831223616608</v>
      </c>
      <c r="V39" s="41"/>
      <c r="AA39" s="3"/>
      <c r="AB39" s="3"/>
    </row>
    <row r="40" spans="1:28">
      <c r="C40" s="52" t="s">
        <v>85</v>
      </c>
      <c r="D40" s="52"/>
      <c r="E40" s="52">
        <f>_xlfn.STDEV.S(E36:E38)</f>
        <v>5.8820202290719772</v>
      </c>
      <c r="F40" s="52">
        <f t="shared" ref="F40:U40" si="10">_xlfn.STDEV.S(F36:F38)</f>
        <v>7.2728561857615572</v>
      </c>
      <c r="G40" s="52">
        <f t="shared" si="10"/>
        <v>11.326781712686767</v>
      </c>
      <c r="H40" s="52">
        <f t="shared" si="10"/>
        <v>9.3198791455307646</v>
      </c>
      <c r="I40" s="52">
        <f t="shared" si="10"/>
        <v>7.809111748741671</v>
      </c>
      <c r="J40" s="52">
        <f t="shared" si="10"/>
        <v>7.8995618206187439</v>
      </c>
      <c r="K40" s="52">
        <f t="shared" si="10"/>
        <v>13.447384476965192</v>
      </c>
      <c r="L40" s="52">
        <f t="shared" si="10"/>
        <v>6.7087949853710294</v>
      </c>
      <c r="M40" s="52">
        <f t="shared" si="10"/>
        <v>6.588730154281575</v>
      </c>
      <c r="N40" s="52">
        <f t="shared" si="10"/>
        <v>6.5971643242992402</v>
      </c>
      <c r="O40" s="52">
        <f t="shared" si="10"/>
        <v>5.3115079304876458</v>
      </c>
      <c r="P40" s="52">
        <f t="shared" si="10"/>
        <v>6.9496203208971865</v>
      </c>
      <c r="Q40" s="52">
        <f t="shared" si="10"/>
        <v>7.5513941464438155</v>
      </c>
      <c r="R40" s="52">
        <f t="shared" si="10"/>
        <v>6.281463554777619</v>
      </c>
      <c r="S40" s="52">
        <f t="shared" si="10"/>
        <v>6.0702562312142003</v>
      </c>
      <c r="T40" s="52">
        <f t="shared" si="10"/>
        <v>6.1584183899809588</v>
      </c>
      <c r="U40" s="52">
        <f t="shared" si="10"/>
        <v>4.9646433451219023</v>
      </c>
    </row>
    <row r="42" spans="1:28" ht="14.45" customHeight="1">
      <c r="A42" s="96" t="s">
        <v>99</v>
      </c>
      <c r="B42" s="1" t="s">
        <v>97</v>
      </c>
      <c r="C42" s="1"/>
      <c r="D42" s="1"/>
      <c r="E42" s="1"/>
      <c r="F42" s="1"/>
      <c r="G42" s="1"/>
      <c r="X42" s="76"/>
    </row>
    <row r="43" spans="1:28">
      <c r="A43" s="96"/>
      <c r="X43" s="76"/>
    </row>
    <row r="44" spans="1:28">
      <c r="A44" s="96"/>
      <c r="B44" t="s">
        <v>31</v>
      </c>
      <c r="C44" t="s">
        <v>82</v>
      </c>
      <c r="E44" s="5">
        <f t="shared" ref="E44:U44" si="11">((E28-E$27*0.1)/0.9-E$27)/(E$20-E$19)/$W28*24*E11*(1+($X$36/4)/100)</f>
        <v>1.2195896813081331</v>
      </c>
      <c r="F44" s="5">
        <f t="shared" si="11"/>
        <v>1.4159237157045137</v>
      </c>
      <c r="G44" s="5">
        <f t="shared" si="11"/>
        <v>6.1835427819968398</v>
      </c>
      <c r="H44" s="5">
        <f t="shared" si="11"/>
        <v>3.4526819180236865</v>
      </c>
      <c r="I44" s="5">
        <f t="shared" si="11"/>
        <v>2.9667764580831397</v>
      </c>
      <c r="J44" s="5">
        <f t="shared" si="11"/>
        <v>4.5087665063894011</v>
      </c>
      <c r="K44" s="5">
        <f t="shared" si="11"/>
        <v>7.4281665864026012</v>
      </c>
      <c r="L44" s="5">
        <f t="shared" si="11"/>
        <v>6.4004255215236538</v>
      </c>
      <c r="M44" s="5">
        <f t="shared" si="11"/>
        <v>1.2383039139929115</v>
      </c>
      <c r="N44" s="5">
        <f t="shared" si="11"/>
        <v>4.081768303759465</v>
      </c>
      <c r="O44" s="5">
        <f t="shared" si="11"/>
        <v>15.005717825161407</v>
      </c>
      <c r="P44" s="5">
        <f t="shared" si="11"/>
        <v>6.6610757873821385</v>
      </c>
      <c r="Q44" s="5">
        <f t="shared" si="11"/>
        <v>7.8781894971170932</v>
      </c>
      <c r="R44" s="5">
        <f t="shared" si="11"/>
        <v>1.353863952934607</v>
      </c>
      <c r="S44" s="5">
        <f t="shared" si="11"/>
        <v>7.0908581744771544</v>
      </c>
      <c r="T44" s="5">
        <f t="shared" si="11"/>
        <v>5.2211718519594585</v>
      </c>
      <c r="U44" s="5">
        <f t="shared" si="11"/>
        <v>406.83317137406141</v>
      </c>
      <c r="V44" s="8"/>
      <c r="X44" s="76"/>
    </row>
    <row r="45" spans="1:28">
      <c r="A45" s="96"/>
      <c r="B45" t="s">
        <v>31</v>
      </c>
      <c r="C45" t="s">
        <v>83</v>
      </c>
      <c r="E45" s="5">
        <f t="shared" ref="E45:U45" si="12">((E29-E$27*0.1)/0.9-E$27)/(E$20-E$19)/$W29*24*E12*(1+($X$36/4)/100)</f>
        <v>1.0633447921875534</v>
      </c>
      <c r="F45" s="5">
        <f t="shared" si="12"/>
        <v>1.8949319829048465</v>
      </c>
      <c r="G45" s="5">
        <f t="shared" si="12"/>
        <v>6.0830036357944319</v>
      </c>
      <c r="H45" s="5">
        <f t="shared" si="12"/>
        <v>2.5760566143437456</v>
      </c>
      <c r="I45" s="5">
        <f t="shared" si="12"/>
        <v>2.3224694196918367</v>
      </c>
      <c r="J45" s="5">
        <f t="shared" si="12"/>
        <v>3.8446841607952869</v>
      </c>
      <c r="K45" s="5">
        <f t="shared" si="12"/>
        <v>5.2671705179576875</v>
      </c>
      <c r="L45" s="5">
        <f t="shared" si="12"/>
        <v>4.8171229084584208</v>
      </c>
      <c r="M45" s="5">
        <f t="shared" si="12"/>
        <v>0.88624866319690443</v>
      </c>
      <c r="N45" s="5">
        <f t="shared" si="12"/>
        <v>3.1043642298450016</v>
      </c>
      <c r="O45" s="5">
        <f t="shared" si="12"/>
        <v>11.756676916190164</v>
      </c>
      <c r="P45" s="5">
        <f t="shared" si="12"/>
        <v>4.644975955527193</v>
      </c>
      <c r="Q45" s="5">
        <f t="shared" si="12"/>
        <v>6.5595647410185229</v>
      </c>
      <c r="R45" s="5">
        <f t="shared" si="12"/>
        <v>1.1698322521896616</v>
      </c>
      <c r="S45" s="5">
        <f t="shared" si="12"/>
        <v>4.950397865276039</v>
      </c>
      <c r="T45" s="5">
        <f t="shared" si="12"/>
        <v>3.5960255980174218</v>
      </c>
      <c r="U45" s="5">
        <f t="shared" si="12"/>
        <v>464.91076888757522</v>
      </c>
      <c r="V45" s="8"/>
      <c r="X45" s="76"/>
    </row>
    <row r="46" spans="1:28">
      <c r="A46" s="96"/>
      <c r="B46" t="s">
        <v>31</v>
      </c>
      <c r="C46" t="s">
        <v>84</v>
      </c>
      <c r="E46" s="5">
        <f t="shared" ref="E46:U46" si="13">((E30-E$27*0.1)/0.9-E$27)/(E$20-E$19)/$W30*24*E13*(1+($X$36/4)/100)</f>
        <v>1.7627929633274468</v>
      </c>
      <c r="F46" s="5">
        <f t="shared" si="13"/>
        <v>2.026829298938682</v>
      </c>
      <c r="G46" s="5">
        <f t="shared" si="13"/>
        <v>9.9035280928477167</v>
      </c>
      <c r="H46" s="5">
        <f t="shared" si="13"/>
        <v>5.5483514838369157</v>
      </c>
      <c r="I46" s="5">
        <f t="shared" si="13"/>
        <v>5.1623948895614458</v>
      </c>
      <c r="J46" s="5">
        <f t="shared" si="13"/>
        <v>6.7721134609194706</v>
      </c>
      <c r="K46" s="5">
        <f t="shared" si="13"/>
        <v>11.530539195379896</v>
      </c>
      <c r="L46" s="5">
        <f t="shared" si="13"/>
        <v>9.153040663541093</v>
      </c>
      <c r="M46" s="5">
        <f t="shared" si="13"/>
        <v>1.8148832893871927</v>
      </c>
      <c r="N46" s="5">
        <f t="shared" si="13"/>
        <v>5.8655369417392675</v>
      </c>
      <c r="O46" s="5">
        <f t="shared" si="13"/>
        <v>22.154091762722775</v>
      </c>
      <c r="P46" s="5">
        <f t="shared" si="13"/>
        <v>9.7470458764378147</v>
      </c>
      <c r="Q46" s="5">
        <f t="shared" si="13"/>
        <v>11.482592011270849</v>
      </c>
      <c r="R46" s="5">
        <f t="shared" si="13"/>
        <v>1.9341263977558512</v>
      </c>
      <c r="S46" s="5">
        <f t="shared" si="13"/>
        <v>10.252714791324669</v>
      </c>
      <c r="T46" s="5">
        <f t="shared" si="13"/>
        <v>7.2039133618581808</v>
      </c>
      <c r="U46" s="5">
        <f t="shared" si="13"/>
        <v>505.62228889485243</v>
      </c>
      <c r="V46" s="8"/>
      <c r="X46" s="3"/>
    </row>
    <row r="47" spans="1:28">
      <c r="A47" s="96"/>
      <c r="C47" s="6" t="s">
        <v>20</v>
      </c>
      <c r="D47" s="6"/>
      <c r="E47" s="7">
        <f>AVERAGE(E44:E46)</f>
        <v>1.3485758122743778</v>
      </c>
      <c r="F47" s="7">
        <f t="shared" ref="F47:U47" si="14">AVERAGE(F44:F46)</f>
        <v>1.7792283325160139</v>
      </c>
      <c r="G47" s="7">
        <f t="shared" si="14"/>
        <v>7.3900248368796637</v>
      </c>
      <c r="H47" s="7">
        <f t="shared" si="14"/>
        <v>3.8590300054014492</v>
      </c>
      <c r="I47" s="7">
        <f t="shared" si="14"/>
        <v>3.4838802557788071</v>
      </c>
      <c r="J47" s="7">
        <f t="shared" si="14"/>
        <v>5.041854709368053</v>
      </c>
      <c r="K47" s="7">
        <f t="shared" si="14"/>
        <v>8.0752920999133959</v>
      </c>
      <c r="L47" s="7">
        <f t="shared" si="14"/>
        <v>6.7901963645077217</v>
      </c>
      <c r="M47" s="7">
        <f t="shared" si="14"/>
        <v>1.3131452888590029</v>
      </c>
      <c r="N47" s="7">
        <f t="shared" si="14"/>
        <v>4.3505564917812443</v>
      </c>
      <c r="O47" s="7">
        <f t="shared" si="14"/>
        <v>16.305495501358113</v>
      </c>
      <c r="P47" s="7">
        <f t="shared" si="14"/>
        <v>7.0176992064490493</v>
      </c>
      <c r="Q47" s="7">
        <f t="shared" si="14"/>
        <v>8.6401154164688219</v>
      </c>
      <c r="R47" s="7">
        <f t="shared" si="14"/>
        <v>1.4859408676267067</v>
      </c>
      <c r="S47" s="7">
        <f t="shared" si="14"/>
        <v>7.4313236103592883</v>
      </c>
      <c r="T47" s="7">
        <f t="shared" si="14"/>
        <v>5.3403702706116869</v>
      </c>
      <c r="U47" s="7">
        <f t="shared" si="14"/>
        <v>459.12207638549643</v>
      </c>
      <c r="V47" s="77"/>
      <c r="X47" s="3"/>
    </row>
    <row r="48" spans="1:28">
      <c r="C48" s="52" t="s">
        <v>85</v>
      </c>
      <c r="D48" s="52"/>
      <c r="E48" s="52">
        <f>_xlfn.STDEV.S(E44:E46)</f>
        <v>0.36713077031756181</v>
      </c>
      <c r="F48" s="52">
        <f t="shared" ref="F48:U48" si="15">_xlfn.STDEV.S(F44:F46)</f>
        <v>0.32146836382705957</v>
      </c>
      <c r="G48" s="52">
        <f t="shared" si="15"/>
        <v>2.1773380521410259</v>
      </c>
      <c r="H48" s="52">
        <f t="shared" si="15"/>
        <v>1.5272436851696343</v>
      </c>
      <c r="I48" s="52">
        <f t="shared" si="15"/>
        <v>1.4889061158437735</v>
      </c>
      <c r="J48" s="52">
        <f t="shared" si="15"/>
        <v>1.5347957033177551</v>
      </c>
      <c r="K48" s="52">
        <f t="shared" si="15"/>
        <v>3.181434483060412</v>
      </c>
      <c r="L48" s="52">
        <f t="shared" si="15"/>
        <v>2.1940799158737798</v>
      </c>
      <c r="M48" s="52">
        <f t="shared" si="15"/>
        <v>0.46881925172050987</v>
      </c>
      <c r="N48" s="52">
        <f t="shared" si="15"/>
        <v>1.4000728565836893</v>
      </c>
      <c r="O48" s="52">
        <f t="shared" si="15"/>
        <v>5.3191752535875985</v>
      </c>
      <c r="P48" s="52">
        <f t="shared" si="15"/>
        <v>2.5696623448880289</v>
      </c>
      <c r="Q48" s="52">
        <f t="shared" si="15"/>
        <v>2.5484206296934229</v>
      </c>
      <c r="R48" s="52">
        <f t="shared" si="15"/>
        <v>0.39889800548840193</v>
      </c>
      <c r="S48" s="52">
        <f t="shared" si="15"/>
        <v>2.6675042138370162</v>
      </c>
      <c r="T48" s="52">
        <f t="shared" si="15"/>
        <v>1.8068950512896063</v>
      </c>
      <c r="U48" s="52">
        <f t="shared" si="15"/>
        <v>49.648304661860138</v>
      </c>
      <c r="X48" s="3"/>
    </row>
    <row r="49" spans="1:24">
      <c r="X49" s="3"/>
    </row>
    <row r="50" spans="1:24">
      <c r="B50" s="1" t="s">
        <v>98</v>
      </c>
      <c r="C50" s="1"/>
      <c r="D50" s="1"/>
      <c r="E50" s="1"/>
      <c r="F50" s="1"/>
      <c r="G50" s="1"/>
      <c r="V50" s="64"/>
      <c r="X50" s="3"/>
    </row>
    <row r="51" spans="1:24">
      <c r="V51" s="64"/>
      <c r="X51" s="3"/>
    </row>
    <row r="52" spans="1:24">
      <c r="B52" t="s">
        <v>31</v>
      </c>
      <c r="C52" t="s">
        <v>82</v>
      </c>
      <c r="E52" s="5">
        <f t="shared" ref="E52:T52" si="16">E44/(E$9*$W$36)*10^4</f>
        <v>3.5647873553300884</v>
      </c>
      <c r="F52" s="5">
        <f t="shared" si="16"/>
        <v>2.434296779257656</v>
      </c>
      <c r="G52" s="5">
        <f t="shared" si="16"/>
        <v>8.461634797947303</v>
      </c>
      <c r="H52" s="5">
        <f t="shared" si="16"/>
        <v>8.1106468146936681</v>
      </c>
      <c r="I52" s="5">
        <f t="shared" si="16"/>
        <v>6.6375784258012613</v>
      </c>
      <c r="J52" s="5">
        <f t="shared" si="16"/>
        <v>5.0706745453597986</v>
      </c>
      <c r="K52" s="5">
        <f t="shared" si="16"/>
        <v>14.98577223166339</v>
      </c>
      <c r="L52" s="5">
        <f t="shared" si="16"/>
        <v>7.7774642213820169</v>
      </c>
      <c r="M52" s="5">
        <f t="shared" si="16"/>
        <v>7.6650198214482135</v>
      </c>
      <c r="N52" s="5">
        <f t="shared" si="16"/>
        <v>6.5001854116523248</v>
      </c>
      <c r="O52" s="5">
        <f t="shared" si="16"/>
        <v>9.7312923736178067</v>
      </c>
      <c r="P52" s="5">
        <f t="shared" si="16"/>
        <v>7.7358459485065127</v>
      </c>
      <c r="Q52" s="5">
        <f t="shared" si="16"/>
        <v>12.572221622333297</v>
      </c>
      <c r="R52" s="5">
        <f t="shared" si="16"/>
        <v>12.646702076627983</v>
      </c>
      <c r="S52" s="5">
        <f t="shared" si="16"/>
        <v>7.4268738838361781</v>
      </c>
      <c r="T52" s="5">
        <f t="shared" si="16"/>
        <v>15.938677913124641</v>
      </c>
      <c r="U52" s="5">
        <f>U44/(U11*$W$36/100)*100</f>
        <v>27.999580234019817</v>
      </c>
      <c r="V52" s="8"/>
      <c r="X52" s="3"/>
    </row>
    <row r="53" spans="1:24">
      <c r="B53" t="s">
        <v>31</v>
      </c>
      <c r="C53" t="s">
        <v>83</v>
      </c>
      <c r="E53" s="5">
        <f t="shared" ref="E53:T53" si="17">E45/(E$9*$W$36)*10^4</f>
        <v>3.1080929329284683</v>
      </c>
      <c r="F53" s="5">
        <f t="shared" si="17"/>
        <v>3.2578215702831224</v>
      </c>
      <c r="G53" s="5">
        <f t="shared" si="17"/>
        <v>8.324055813204275</v>
      </c>
      <c r="H53" s="5">
        <f t="shared" si="17"/>
        <v>6.0513785716921982</v>
      </c>
      <c r="I53" s="5">
        <f t="shared" si="17"/>
        <v>5.1960682351813752</v>
      </c>
      <c r="J53" s="5">
        <f t="shared" si="17"/>
        <v>4.3238304936540795</v>
      </c>
      <c r="K53" s="5">
        <f t="shared" si="17"/>
        <v>10.62612379102187</v>
      </c>
      <c r="L53" s="5">
        <f t="shared" si="17"/>
        <v>5.8535172301507092</v>
      </c>
      <c r="M53" s="5">
        <f t="shared" si="17"/>
        <v>5.4858209631526211</v>
      </c>
      <c r="N53" s="5">
        <f t="shared" si="17"/>
        <v>4.943676754192099</v>
      </c>
      <c r="O53" s="5">
        <f t="shared" si="17"/>
        <v>7.6242710776403149</v>
      </c>
      <c r="P53" s="5">
        <f t="shared" si="17"/>
        <v>5.3944467190332208</v>
      </c>
      <c r="Q53" s="5">
        <f t="shared" si="17"/>
        <v>10.467925619243641</v>
      </c>
      <c r="R53" s="5">
        <f t="shared" si="17"/>
        <v>10.927626768557573</v>
      </c>
      <c r="S53" s="5">
        <f t="shared" si="17"/>
        <v>5.1849832157907931</v>
      </c>
      <c r="T53" s="5">
        <f t="shared" si="17"/>
        <v>10.977591889192649</v>
      </c>
      <c r="U53" s="5">
        <f>U45/(U12*$W$36/100)*100</f>
        <v>31.996669128926037</v>
      </c>
      <c r="V53" s="8"/>
    </row>
    <row r="54" spans="1:24">
      <c r="B54" t="s">
        <v>31</v>
      </c>
      <c r="C54" t="s">
        <v>84</v>
      </c>
      <c r="E54" s="5">
        <f t="shared" ref="E54:T54" si="18">E46/(E$9*$W$36)*10^4</f>
        <v>5.1525379084827394</v>
      </c>
      <c r="F54" s="5">
        <f t="shared" si="18"/>
        <v>3.484583229864576</v>
      </c>
      <c r="G54" s="5">
        <f t="shared" si="18"/>
        <v>13.552107729709528</v>
      </c>
      <c r="H54" s="5">
        <f t="shared" si="18"/>
        <v>13.033554887946687</v>
      </c>
      <c r="I54" s="5">
        <f t="shared" si="18"/>
        <v>11.549842540734995</v>
      </c>
      <c r="J54" s="5">
        <f t="shared" si="18"/>
        <v>7.6160926266442361</v>
      </c>
      <c r="K54" s="5">
        <f t="shared" si="18"/>
        <v>23.262003090578652</v>
      </c>
      <c r="L54" s="5">
        <f t="shared" si="18"/>
        <v>11.122298984364875</v>
      </c>
      <c r="M54" s="5">
        <f t="shared" si="18"/>
        <v>11.234008250778732</v>
      </c>
      <c r="N54" s="5">
        <f t="shared" si="18"/>
        <v>9.3408235898850211</v>
      </c>
      <c r="O54" s="5">
        <f t="shared" si="18"/>
        <v>14.367053061168319</v>
      </c>
      <c r="P54" s="5">
        <f t="shared" si="18"/>
        <v>11.319739897867473</v>
      </c>
      <c r="Q54" s="5">
        <f t="shared" si="18"/>
        <v>18.324221779300686</v>
      </c>
      <c r="R54" s="5">
        <f t="shared" si="18"/>
        <v>18.067044534231261</v>
      </c>
      <c r="S54" s="5">
        <f t="shared" si="18"/>
        <v>10.738561941090394</v>
      </c>
      <c r="T54" s="5">
        <f t="shared" si="18"/>
        <v>21.991395426990444</v>
      </c>
      <c r="U54" s="5">
        <f>U46/(U13*$W$36/100)*100</f>
        <v>34.798568165434489</v>
      </c>
      <c r="V54" s="8"/>
    </row>
    <row r="55" spans="1:24">
      <c r="C55" s="6" t="s">
        <v>20</v>
      </c>
      <c r="D55" s="6"/>
      <c r="E55" s="32">
        <f>AVERAGE(E52:E54)</f>
        <v>3.9418060655804319</v>
      </c>
      <c r="F55" s="32">
        <f t="shared" ref="F55:T55" si="19">AVERAGE(F52:F54)</f>
        <v>3.058900526468451</v>
      </c>
      <c r="G55" s="32">
        <f t="shared" si="19"/>
        <v>10.112599446953702</v>
      </c>
      <c r="H55" s="32">
        <f t="shared" si="19"/>
        <v>9.0651934247775188</v>
      </c>
      <c r="I55" s="32">
        <f t="shared" si="19"/>
        <v>7.7944964005725437</v>
      </c>
      <c r="J55" s="32">
        <f t="shared" si="19"/>
        <v>5.6701992218860378</v>
      </c>
      <c r="K55" s="32">
        <f t="shared" si="19"/>
        <v>16.291299704421302</v>
      </c>
      <c r="L55" s="32">
        <f t="shared" si="19"/>
        <v>8.2510934786325336</v>
      </c>
      <c r="M55" s="32">
        <f t="shared" si="19"/>
        <v>8.1282830117931884</v>
      </c>
      <c r="N55" s="32">
        <f t="shared" si="19"/>
        <v>6.928228585243148</v>
      </c>
      <c r="O55" s="32">
        <f t="shared" si="19"/>
        <v>10.574205504142148</v>
      </c>
      <c r="P55" s="32">
        <f t="shared" si="19"/>
        <v>8.1500108551357346</v>
      </c>
      <c r="Q55" s="32">
        <f t="shared" si="19"/>
        <v>13.788123006959209</v>
      </c>
      <c r="R55" s="32">
        <f t="shared" si="19"/>
        <v>13.880457793138939</v>
      </c>
      <c r="S55" s="32">
        <f t="shared" si="19"/>
        <v>7.7834730135724541</v>
      </c>
      <c r="T55" s="32">
        <f t="shared" si="19"/>
        <v>16.302555076435912</v>
      </c>
      <c r="U55" s="32">
        <f>AVERAGE(U52:U54)</f>
        <v>31.598272509460116</v>
      </c>
      <c r="V55" s="45"/>
    </row>
    <row r="56" spans="1:24">
      <c r="C56" s="52" t="s">
        <v>85</v>
      </c>
      <c r="D56" s="52"/>
      <c r="E56" s="52">
        <f>_xlfn.STDEV.S(E52:E54)</f>
        <v>1.0731011813554217</v>
      </c>
      <c r="F56" s="52">
        <f t="shared" ref="F56:U56" si="20">_xlfn.STDEV.S(F52:F54)</f>
        <v>0.55267765771411648</v>
      </c>
      <c r="G56" s="52">
        <f t="shared" si="20"/>
        <v>2.9794957483809568</v>
      </c>
      <c r="H56" s="52">
        <f t="shared" si="20"/>
        <v>3.587626785346155</v>
      </c>
      <c r="I56" s="52">
        <f t="shared" si="20"/>
        <v>3.3311343986305966</v>
      </c>
      <c r="J56" s="52">
        <f t="shared" si="20"/>
        <v>1.7260706435146715</v>
      </c>
      <c r="K56" s="52">
        <f t="shared" si="20"/>
        <v>6.4183068565499539</v>
      </c>
      <c r="L56" s="52">
        <f t="shared" si="20"/>
        <v>2.6661318043896087</v>
      </c>
      <c r="M56" s="52">
        <f t="shared" si="20"/>
        <v>2.9019603479463791</v>
      </c>
      <c r="N56" s="52">
        <f t="shared" si="20"/>
        <v>2.2296055239670411</v>
      </c>
      <c r="O56" s="52">
        <f t="shared" si="20"/>
        <v>3.4495150570123885</v>
      </c>
      <c r="P56" s="52">
        <f t="shared" si="20"/>
        <v>2.9842795179401889</v>
      </c>
      <c r="Q56" s="52">
        <f t="shared" si="20"/>
        <v>4.0668365434921423</v>
      </c>
      <c r="R56" s="52">
        <f t="shared" si="20"/>
        <v>3.7261825484296698</v>
      </c>
      <c r="S56" s="52">
        <f t="shared" si="20"/>
        <v>2.7939096923525679</v>
      </c>
      <c r="T56" s="52">
        <f t="shared" si="20"/>
        <v>5.5159108073632295</v>
      </c>
      <c r="U56" s="52">
        <f t="shared" si="20"/>
        <v>3.4169575828040353</v>
      </c>
    </row>
    <row r="57" spans="1:24">
      <c r="V57" s="39"/>
    </row>
    <row r="58" spans="1:24" ht="14.45" customHeight="1">
      <c r="A58" s="94" t="s">
        <v>102</v>
      </c>
      <c r="B58" s="1" t="s">
        <v>32</v>
      </c>
      <c r="C58" s="1"/>
      <c r="D58" s="1"/>
      <c r="E58" s="1"/>
      <c r="F58" s="1"/>
      <c r="G58" s="1"/>
      <c r="H58" s="3"/>
      <c r="I58" s="3"/>
      <c r="J58" s="3"/>
      <c r="K58" s="3"/>
      <c r="L58" s="3"/>
    </row>
    <row r="59" spans="1:24">
      <c r="A59" s="94"/>
    </row>
    <row r="60" spans="1:24">
      <c r="A60" s="94"/>
      <c r="B60" t="s">
        <v>31</v>
      </c>
      <c r="C60" t="s">
        <v>82</v>
      </c>
      <c r="E60">
        <f t="shared" ref="E60:T60" si="21">($X$36*E11)/E44</f>
        <v>166.33237782822926</v>
      </c>
      <c r="F60">
        <f t="shared" si="21"/>
        <v>161.36193660791423</v>
      </c>
      <c r="G60">
        <f t="shared" si="21"/>
        <v>116.364365783186</v>
      </c>
      <c r="H60">
        <f t="shared" si="21"/>
        <v>130.29954630637243</v>
      </c>
      <c r="I60">
        <f t="shared" si="21"/>
        <v>157.03678769382032</v>
      </c>
      <c r="J60">
        <f t="shared" si="21"/>
        <v>171.12070518476955</v>
      </c>
      <c r="K60">
        <f t="shared" si="21"/>
        <v>95.804197796801958</v>
      </c>
      <c r="L60">
        <f t="shared" si="21"/>
        <v>151.15976890557494</v>
      </c>
      <c r="M60">
        <f t="shared" si="21"/>
        <v>170.194863935988</v>
      </c>
      <c r="N60">
        <f t="shared" si="21"/>
        <v>162.01535484737619</v>
      </c>
      <c r="O60">
        <f t="shared" si="21"/>
        <v>172.91251249711232</v>
      </c>
      <c r="P60">
        <f t="shared" si="21"/>
        <v>171.78877491703835</v>
      </c>
      <c r="Q60">
        <f t="shared" si="21"/>
        <v>135.89946247951835</v>
      </c>
      <c r="R60">
        <f t="shared" si="21"/>
        <v>172.99422272697052</v>
      </c>
      <c r="S60">
        <f t="shared" si="21"/>
        <v>162.90920013087353</v>
      </c>
      <c r="T60">
        <f t="shared" si="21"/>
        <v>98.754533528550979</v>
      </c>
      <c r="U60">
        <f t="shared" ref="U60:U62" si="22">$X$36/U36*100</f>
        <v>72.147959931405708</v>
      </c>
    </row>
    <row r="61" spans="1:24">
      <c r="A61" s="94"/>
      <c r="B61" t="s">
        <v>31</v>
      </c>
      <c r="C61" t="s">
        <v>83</v>
      </c>
      <c r="E61">
        <f t="shared" ref="E61:T61" si="23">($X$36*E12)/E45</f>
        <v>131.70334326510178</v>
      </c>
      <c r="F61">
        <f t="shared" si="23"/>
        <v>95.054606256213773</v>
      </c>
      <c r="G61">
        <f t="shared" si="23"/>
        <v>93.704934867772195</v>
      </c>
      <c r="H61">
        <f t="shared" si="23"/>
        <v>101.8701468790874</v>
      </c>
      <c r="I61">
        <f t="shared" si="23"/>
        <v>129.71209305526935</v>
      </c>
      <c r="J61">
        <f t="shared" si="23"/>
        <v>127.86452245848812</v>
      </c>
      <c r="K61">
        <f t="shared" si="23"/>
        <v>85.00061605869243</v>
      </c>
      <c r="L61">
        <f t="shared" si="23"/>
        <v>122.6499698287129</v>
      </c>
      <c r="M61">
        <f t="shared" si="23"/>
        <v>134.13261365286721</v>
      </c>
      <c r="N61">
        <f t="shared" si="23"/>
        <v>127.35753650478352</v>
      </c>
      <c r="O61">
        <f t="shared" si="23"/>
        <v>143.45363249852201</v>
      </c>
      <c r="P61">
        <f t="shared" si="23"/>
        <v>139.22833538568005</v>
      </c>
      <c r="Q61">
        <f t="shared" si="23"/>
        <v>114.26332444381033</v>
      </c>
      <c r="R61">
        <f t="shared" si="23"/>
        <v>150.16264458933958</v>
      </c>
      <c r="S61">
        <f t="shared" si="23"/>
        <v>129.88900664450549</v>
      </c>
      <c r="T61">
        <f t="shared" si="23"/>
        <v>90.01356470073226</v>
      </c>
      <c r="U61">
        <f t="shared" si="22"/>
        <v>63.132072329360867</v>
      </c>
    </row>
    <row r="62" spans="1:24">
      <c r="A62" s="94"/>
      <c r="B62" t="s">
        <v>31</v>
      </c>
      <c r="C62" t="s">
        <v>84</v>
      </c>
      <c r="E62">
        <f t="shared" ref="E62:T62" si="24">($X$36*E13)/E46</f>
        <v>100.06310302455536</v>
      </c>
      <c r="F62">
        <f t="shared" si="24"/>
        <v>95.603807513203023</v>
      </c>
      <c r="G62">
        <f t="shared" si="24"/>
        <v>62.218390306960316</v>
      </c>
      <c r="H62">
        <f t="shared" si="24"/>
        <v>71.813563903938814</v>
      </c>
      <c r="I62">
        <f t="shared" si="24"/>
        <v>86.958094019122015</v>
      </c>
      <c r="J62">
        <f t="shared" si="24"/>
        <v>89.526346846805851</v>
      </c>
      <c r="K62">
        <f t="shared" si="24"/>
        <v>52.754147904717371</v>
      </c>
      <c r="L62">
        <f t="shared" si="24"/>
        <v>89.976455794845492</v>
      </c>
      <c r="M62">
        <f t="shared" si="24"/>
        <v>97.025755241568476</v>
      </c>
      <c r="N62">
        <f t="shared" si="24"/>
        <v>94.121599401982934</v>
      </c>
      <c r="O62">
        <f t="shared" si="24"/>
        <v>107.07802203605139</v>
      </c>
      <c r="P62">
        <f t="shared" si="24"/>
        <v>95.864787424514063</v>
      </c>
      <c r="Q62">
        <f t="shared" si="24"/>
        <v>80.995768169941471</v>
      </c>
      <c r="R62">
        <f t="shared" si="24"/>
        <v>101.53292370153665</v>
      </c>
      <c r="S62">
        <f t="shared" si="24"/>
        <v>97.681711288133513</v>
      </c>
      <c r="T62">
        <f t="shared" si="24"/>
        <v>70.659889323511351</v>
      </c>
      <c r="U62">
        <f t="shared" si="22"/>
        <v>58.047811548142782</v>
      </c>
    </row>
    <row r="63" spans="1:24">
      <c r="A63" s="94"/>
      <c r="C63" s="6" t="s">
        <v>20</v>
      </c>
      <c r="D63" s="6"/>
      <c r="E63" s="7">
        <f>AVERAGE(E60:E62)</f>
        <v>132.69960803929547</v>
      </c>
      <c r="F63" s="7">
        <f t="shared" ref="F63:U63" si="25">AVERAGE(F60:F62)</f>
        <v>117.34011679244368</v>
      </c>
      <c r="G63" s="7">
        <f t="shared" si="25"/>
        <v>90.762563652639514</v>
      </c>
      <c r="H63" s="7">
        <f t="shared" si="25"/>
        <v>101.32775236313289</v>
      </c>
      <c r="I63" s="7">
        <f t="shared" si="25"/>
        <v>124.56899158940389</v>
      </c>
      <c r="J63" s="7">
        <f t="shared" si="25"/>
        <v>129.50385816335449</v>
      </c>
      <c r="K63" s="7">
        <f t="shared" si="25"/>
        <v>77.852987253403924</v>
      </c>
      <c r="L63" s="7">
        <f t="shared" si="25"/>
        <v>121.26206484304446</v>
      </c>
      <c r="M63" s="7">
        <f t="shared" si="25"/>
        <v>133.78441094347457</v>
      </c>
      <c r="N63" s="7">
        <f t="shared" si="25"/>
        <v>127.83149691804756</v>
      </c>
      <c r="O63" s="7">
        <f t="shared" si="25"/>
        <v>141.14805567722857</v>
      </c>
      <c r="P63" s="7">
        <f t="shared" si="25"/>
        <v>135.62729924241083</v>
      </c>
      <c r="Q63" s="7">
        <f t="shared" si="25"/>
        <v>110.38618503109005</v>
      </c>
      <c r="R63" s="7">
        <f t="shared" si="25"/>
        <v>141.56326367261559</v>
      </c>
      <c r="S63" s="7">
        <f t="shared" si="25"/>
        <v>130.1599726878375</v>
      </c>
      <c r="T63" s="7">
        <f t="shared" si="25"/>
        <v>86.475995850931511</v>
      </c>
      <c r="U63" s="7">
        <f t="shared" si="25"/>
        <v>64.442614602969783</v>
      </c>
      <c r="V63" s="41"/>
    </row>
    <row r="66" spans="2:23">
      <c r="B66" s="1" t="s">
        <v>92</v>
      </c>
      <c r="C66" s="1"/>
      <c r="D66" s="1"/>
      <c r="E66" s="1"/>
      <c r="F66" s="1"/>
      <c r="G66" s="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3">
      <c r="B67" s="3"/>
      <c r="C67" s="3"/>
      <c r="D67" s="3"/>
      <c r="E67" s="4" t="s">
        <v>3</v>
      </c>
      <c r="F67" s="4" t="s">
        <v>43</v>
      </c>
      <c r="G67" s="4" t="s">
        <v>44</v>
      </c>
      <c r="H67" s="4" t="s">
        <v>4</v>
      </c>
      <c r="I67" s="4" t="s">
        <v>5</v>
      </c>
      <c r="J67" s="4" t="s">
        <v>6</v>
      </c>
      <c r="K67" s="4" t="s">
        <v>7</v>
      </c>
      <c r="L67" s="4" t="s">
        <v>8</v>
      </c>
      <c r="M67" s="4" t="s">
        <v>9</v>
      </c>
      <c r="N67" s="4" t="s">
        <v>10</v>
      </c>
      <c r="O67" s="4" t="s">
        <v>11</v>
      </c>
      <c r="P67" s="4" t="s">
        <v>12</v>
      </c>
      <c r="Q67" s="4" t="s">
        <v>13</v>
      </c>
      <c r="R67" s="4" t="s">
        <v>14</v>
      </c>
      <c r="S67" s="4" t="s">
        <v>15</v>
      </c>
      <c r="T67" s="4" t="s">
        <v>16</v>
      </c>
    </row>
    <row r="68" spans="2:23">
      <c r="B68" t="s">
        <v>31</v>
      </c>
      <c r="C68" t="s">
        <v>17</v>
      </c>
      <c r="D68" s="3"/>
      <c r="E68" s="8">
        <f t="shared" ref="E68:T68" si="26">E36-$X$36</f>
        <v>-11.731219760158858</v>
      </c>
      <c r="F68" s="8">
        <f t="shared" si="26"/>
        <v>-11.120369883888728</v>
      </c>
      <c r="G68" s="8">
        <f t="shared" si="26"/>
        <v>-4.1334980510533903</v>
      </c>
      <c r="H68" s="8">
        <f t="shared" si="26"/>
        <v>-6.809262621770948</v>
      </c>
      <c r="I68" s="8">
        <f t="shared" si="26"/>
        <v>-10.666656251991757</v>
      </c>
      <c r="J68" s="8">
        <f t="shared" si="26"/>
        <v>-12.198721848830736</v>
      </c>
      <c r="K68" s="8">
        <f t="shared" si="26"/>
        <v>1.2880116266029091</v>
      </c>
      <c r="L68" s="8">
        <f t="shared" si="26"/>
        <v>-9.9254618715722174</v>
      </c>
      <c r="M68" s="8">
        <f t="shared" si="26"/>
        <v>-12.122769770833301</v>
      </c>
      <c r="N68" s="8">
        <f t="shared" si="26"/>
        <v>-11.224154340551113</v>
      </c>
      <c r="O68" s="8">
        <f t="shared" si="26"/>
        <v>-12.36514711308282</v>
      </c>
      <c r="P68" s="8">
        <f t="shared" si="26"/>
        <v>-12.28077430194692</v>
      </c>
      <c r="Q68" s="8">
        <f t="shared" si="26"/>
        <v>-7.7514725110137235</v>
      </c>
      <c r="R68" s="8">
        <f t="shared" si="26"/>
        <v>-12.375652541767192</v>
      </c>
      <c r="S68" s="8">
        <f t="shared" si="26"/>
        <v>-11.324603814117875</v>
      </c>
      <c r="T68" s="8">
        <f t="shared" si="26"/>
        <v>0.34114871381112266</v>
      </c>
    </row>
    <row r="69" spans="2:23">
      <c r="B69" t="s">
        <v>31</v>
      </c>
      <c r="C69" t="s">
        <v>18</v>
      </c>
      <c r="D69" s="3"/>
      <c r="E69" s="8">
        <f t="shared" ref="E69:T69" si="27">E37-$X$36</f>
        <v>-7.0929885336409129</v>
      </c>
      <c r="F69" s="8">
        <f t="shared" si="27"/>
        <v>1.5637733389400381</v>
      </c>
      <c r="G69" s="8">
        <f t="shared" si="27"/>
        <v>1.9639137776308679</v>
      </c>
      <c r="H69" s="8">
        <f t="shared" si="27"/>
        <v>-0.52502400707641073</v>
      </c>
      <c r="I69" s="8">
        <f t="shared" si="27"/>
        <v>-6.7306656489173946</v>
      </c>
      <c r="J69" s="8">
        <f t="shared" si="27"/>
        <v>-6.3981079918418118</v>
      </c>
      <c r="K69" s="8">
        <f t="shared" si="27"/>
        <v>5.1805931354211268</v>
      </c>
      <c r="L69" s="8">
        <f t="shared" si="27"/>
        <v>-5.4134874044166601</v>
      </c>
      <c r="M69" s="8">
        <f t="shared" si="27"/>
        <v>-7.487711046937644</v>
      </c>
      <c r="N69" s="8">
        <f t="shared" si="27"/>
        <v>-6.2958652460504645</v>
      </c>
      <c r="O69" s="8">
        <f t="shared" si="27"/>
        <v>-8.8805449530756881</v>
      </c>
      <c r="P69" s="8">
        <f t="shared" si="27"/>
        <v>-8.28637560363331</v>
      </c>
      <c r="Q69" s="8">
        <f t="shared" si="27"/>
        <v>-3.6632655757694508</v>
      </c>
      <c r="R69" s="8">
        <f t="shared" si="27"/>
        <v>-9.796852553990977</v>
      </c>
      <c r="S69" s="8">
        <f t="shared" si="27"/>
        <v>-6.7459527323400792</v>
      </c>
      <c r="T69" s="8">
        <f t="shared" si="27"/>
        <v>3.2264060523686595</v>
      </c>
      <c r="U69" s="3"/>
      <c r="W69" s="3"/>
    </row>
    <row r="70" spans="2:23">
      <c r="B70" t="s">
        <v>31</v>
      </c>
      <c r="C70" t="s">
        <v>19</v>
      </c>
      <c r="D70" s="3"/>
      <c r="E70" s="8">
        <f t="shared" ref="E70:T70" si="28">E38-$X$36</f>
        <v>-4.9433895168739639E-2</v>
      </c>
      <c r="F70" s="8">
        <f t="shared" si="28"/>
        <v>1.3875507626047785</v>
      </c>
      <c r="G70" s="8">
        <f t="shared" si="28"/>
        <v>17.809760746173609</v>
      </c>
      <c r="H70" s="8">
        <f t="shared" si="28"/>
        <v>11.530280830380718</v>
      </c>
      <c r="I70" s="8">
        <f t="shared" si="28"/>
        <v>4.3905583689849124</v>
      </c>
      <c r="J70" s="8">
        <f t="shared" si="28"/>
        <v>3.4284814033914017</v>
      </c>
      <c r="K70" s="8">
        <f t="shared" si="28"/>
        <v>26.280610213545202</v>
      </c>
      <c r="L70" s="8">
        <f t="shared" si="28"/>
        <v>3.2738043620594226</v>
      </c>
      <c r="M70" s="8">
        <f t="shared" si="28"/>
        <v>0.8775152331455871</v>
      </c>
      <c r="N70" s="8">
        <f t="shared" si="28"/>
        <v>1.8395989879792687</v>
      </c>
      <c r="O70" s="8">
        <f t="shared" si="28"/>
        <v>-1.9320744720062883</v>
      </c>
      <c r="P70" s="8">
        <f t="shared" si="28"/>
        <v>1.2457464536528562</v>
      </c>
      <c r="Q70" s="8">
        <f t="shared" si="28"/>
        <v>6.8837223988068956</v>
      </c>
      <c r="R70" s="8">
        <f t="shared" si="28"/>
        <v>-0.43812143780709434</v>
      </c>
      <c r="S70" s="8">
        <f t="shared" si="28"/>
        <v>0.70232912496109989</v>
      </c>
      <c r="T70" s="8">
        <f t="shared" si="28"/>
        <v>12.15367703380457</v>
      </c>
      <c r="U70" s="3"/>
      <c r="W70" s="3"/>
    </row>
    <row r="71" spans="2:23">
      <c r="B71" s="12"/>
      <c r="C71" s="6" t="s">
        <v>20</v>
      </c>
      <c r="D71" s="6"/>
      <c r="E71" s="32">
        <f>AVERAGE(E68:E70)</f>
        <v>-6.2912140629895035</v>
      </c>
      <c r="F71" s="32">
        <f t="shared" ref="F71:T71" si="29">AVERAGE(F68:F70)</f>
        <v>-2.7230152607813038</v>
      </c>
      <c r="G71" s="32">
        <f t="shared" si="29"/>
        <v>5.2133921575836952</v>
      </c>
      <c r="H71" s="32">
        <f t="shared" si="29"/>
        <v>1.3986647338444531</v>
      </c>
      <c r="I71" s="32">
        <f t="shared" si="29"/>
        <v>-4.3355878439747464</v>
      </c>
      <c r="J71" s="32">
        <f t="shared" si="29"/>
        <v>-5.0561161457603818</v>
      </c>
      <c r="K71" s="32">
        <f t="shared" si="29"/>
        <v>10.916404991856412</v>
      </c>
      <c r="L71" s="32">
        <f t="shared" si="29"/>
        <v>-4.0217149713098186</v>
      </c>
      <c r="M71" s="32">
        <f t="shared" si="29"/>
        <v>-6.2443218615417857</v>
      </c>
      <c r="N71" s="32">
        <f t="shared" si="29"/>
        <v>-5.2268068662074363</v>
      </c>
      <c r="O71" s="32">
        <f t="shared" si="29"/>
        <v>-7.7259221793882658</v>
      </c>
      <c r="P71" s="32">
        <f t="shared" si="29"/>
        <v>-6.4404678173091243</v>
      </c>
      <c r="Q71" s="32">
        <f t="shared" si="29"/>
        <v>-1.5103385626587595</v>
      </c>
      <c r="R71" s="32">
        <f t="shared" si="29"/>
        <v>-7.5368755111884207</v>
      </c>
      <c r="S71" s="32">
        <f t="shared" si="29"/>
        <v>-5.7894091404989512</v>
      </c>
      <c r="T71" s="32">
        <f t="shared" si="29"/>
        <v>5.2404105999947843</v>
      </c>
      <c r="U71" s="45"/>
      <c r="V71" s="70"/>
      <c r="W71" s="3"/>
    </row>
    <row r="72" spans="2:23">
      <c r="B72" s="3"/>
      <c r="C72" s="52" t="s">
        <v>85</v>
      </c>
      <c r="D72" s="52"/>
      <c r="E72" s="52">
        <f>_xlfn.STDEV.S(E68:E70)</f>
        <v>5.8820202290719799</v>
      </c>
      <c r="F72" s="52">
        <f t="shared" ref="F72:T72" si="30">_xlfn.STDEV.S(F68:F70)</f>
        <v>7.2728561857615661</v>
      </c>
      <c r="G72" s="52">
        <f t="shared" si="30"/>
        <v>11.326781712686779</v>
      </c>
      <c r="H72" s="52">
        <f t="shared" si="30"/>
        <v>9.3198791455307539</v>
      </c>
      <c r="I72" s="52">
        <f t="shared" si="30"/>
        <v>7.8091117487416621</v>
      </c>
      <c r="J72" s="52">
        <f t="shared" si="30"/>
        <v>7.8995618206187439</v>
      </c>
      <c r="K72" s="52">
        <f t="shared" si="30"/>
        <v>13.447384476965221</v>
      </c>
      <c r="L72" s="52">
        <f t="shared" si="30"/>
        <v>6.7087949853710098</v>
      </c>
      <c r="M72" s="52">
        <f t="shared" si="30"/>
        <v>6.5887301542815608</v>
      </c>
      <c r="N72" s="52">
        <f t="shared" si="30"/>
        <v>6.5971643242992375</v>
      </c>
      <c r="O72" s="52">
        <f t="shared" si="30"/>
        <v>5.3115079304876449</v>
      </c>
      <c r="P72" s="52">
        <f t="shared" si="30"/>
        <v>6.9496203208971847</v>
      </c>
      <c r="Q72" s="52">
        <f t="shared" si="30"/>
        <v>7.5513941464438288</v>
      </c>
      <c r="R72" s="52">
        <f t="shared" si="30"/>
        <v>6.2814635547776296</v>
      </c>
      <c r="S72" s="52">
        <f t="shared" si="30"/>
        <v>6.0702562312142101</v>
      </c>
      <c r="T72" s="52">
        <f t="shared" si="30"/>
        <v>6.158418389980973</v>
      </c>
      <c r="U72" s="3"/>
      <c r="W72" s="3"/>
    </row>
    <row r="73" spans="2:23">
      <c r="U73" s="3"/>
      <c r="W73" s="3"/>
    </row>
    <row r="75" spans="2:23">
      <c r="B75" s="1" t="s">
        <v>95</v>
      </c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9"/>
      <c r="V75" s="39"/>
    </row>
    <row r="76" spans="2:23">
      <c r="B76" s="3"/>
      <c r="C76" s="3"/>
      <c r="D76" s="3"/>
      <c r="E76" s="4" t="s">
        <v>3</v>
      </c>
      <c r="F76" s="4" t="s">
        <v>43</v>
      </c>
      <c r="G76" s="4" t="s">
        <v>44</v>
      </c>
      <c r="H76" s="4" t="s">
        <v>4</v>
      </c>
      <c r="I76" s="4" t="s">
        <v>5</v>
      </c>
      <c r="J76" s="4" t="s">
        <v>6</v>
      </c>
      <c r="K76" s="4" t="s">
        <v>7</v>
      </c>
      <c r="L76" s="4" t="s">
        <v>8</v>
      </c>
      <c r="M76" s="4" t="s">
        <v>9</v>
      </c>
      <c r="N76" s="4" t="s">
        <v>10</v>
      </c>
      <c r="O76" s="4" t="s">
        <v>11</v>
      </c>
      <c r="P76" s="4" t="s">
        <v>12</v>
      </c>
      <c r="Q76" s="4" t="s">
        <v>13</v>
      </c>
      <c r="R76" s="4" t="s">
        <v>14</v>
      </c>
      <c r="S76" s="4" t="s">
        <v>15</v>
      </c>
      <c r="T76" s="4" t="s">
        <v>16</v>
      </c>
      <c r="U76" s="74"/>
      <c r="V76" s="74"/>
    </row>
    <row r="77" spans="2:23">
      <c r="B77" s="3"/>
      <c r="C77" t="s">
        <v>17</v>
      </c>
      <c r="D77" s="3"/>
      <c r="E77" s="8">
        <f t="shared" ref="E77:T77" si="31">$W$36/100*E6-$X$36*E11/100</f>
        <v>18.738019468804939</v>
      </c>
      <c r="F77" s="8">
        <f t="shared" si="31"/>
        <v>46.894946264948011</v>
      </c>
      <c r="G77" s="8">
        <f t="shared" si="31"/>
        <v>54.592356314071623</v>
      </c>
      <c r="H77" s="8">
        <f t="shared" si="31"/>
        <v>35.693716760069883</v>
      </c>
      <c r="I77" s="8">
        <f t="shared" si="31"/>
        <v>36.979263027872598</v>
      </c>
      <c r="J77" s="8">
        <f t="shared" si="31"/>
        <v>75.68626491467576</v>
      </c>
      <c r="K77" s="8">
        <f t="shared" si="31"/>
        <v>41.584304649560501</v>
      </c>
      <c r="L77" s="8">
        <f t="shared" si="31"/>
        <v>71.188466652691872</v>
      </c>
      <c r="M77" s="8">
        <f t="shared" si="31"/>
        <v>13.406459046635053</v>
      </c>
      <c r="N77" s="8">
        <f t="shared" si="31"/>
        <v>55.948093261636423</v>
      </c>
      <c r="O77" s="8">
        <f t="shared" si="31"/>
        <v>127.60381034014597</v>
      </c>
      <c r="P77" s="8">
        <f t="shared" si="31"/>
        <v>71.469511340775895</v>
      </c>
      <c r="Q77" s="8">
        <f t="shared" si="31"/>
        <v>55.180144919394905</v>
      </c>
      <c r="R77" s="8">
        <f t="shared" si="31"/>
        <v>8.745847561965963</v>
      </c>
      <c r="S77" s="8">
        <f t="shared" si="31"/>
        <v>84.239390113318308</v>
      </c>
      <c r="T77" s="8">
        <f t="shared" si="31"/>
        <v>30.676802635467006</v>
      </c>
      <c r="U77" s="39"/>
      <c r="V77" s="39"/>
    </row>
    <row r="78" spans="2:23">
      <c r="B78" s="3"/>
      <c r="C78" t="s">
        <v>18</v>
      </c>
      <c r="D78" s="3"/>
      <c r="E78" s="8">
        <f t="shared" ref="E78:T78" si="32">$W$36/100*E7-$X$36*E12/100</f>
        <v>53.484442947816682</v>
      </c>
      <c r="F78" s="8">
        <f t="shared" si="32"/>
        <v>78.625812445185701</v>
      </c>
      <c r="G78" s="8">
        <f t="shared" si="32"/>
        <v>95.345850995157264</v>
      </c>
      <c r="H78" s="8">
        <f t="shared" si="32"/>
        <v>53.338300116888377</v>
      </c>
      <c r="I78" s="8">
        <f t="shared" si="32"/>
        <v>55.02183341752712</v>
      </c>
      <c r="J78" s="8">
        <f t="shared" si="32"/>
        <v>110.26870057625769</v>
      </c>
      <c r="K78" s="8">
        <f t="shared" si="32"/>
        <v>54.982081367425529</v>
      </c>
      <c r="L78" s="8">
        <f t="shared" si="32"/>
        <v>95.774582650019113</v>
      </c>
      <c r="M78" s="8">
        <f t="shared" si="32"/>
        <v>18.630228303498946</v>
      </c>
      <c r="N78" s="8">
        <f t="shared" si="32"/>
        <v>70.925760395643948</v>
      </c>
      <c r="O78" s="8">
        <f t="shared" si="32"/>
        <v>166.43745760961468</v>
      </c>
      <c r="P78" s="8">
        <f t="shared" si="32"/>
        <v>97.584461536133574</v>
      </c>
      <c r="Q78" s="8">
        <f t="shared" si="32"/>
        <v>59.429646805709091</v>
      </c>
      <c r="R78" s="8">
        <f t="shared" si="32"/>
        <v>10.057726881750947</v>
      </c>
      <c r="S78" s="8">
        <f t="shared" si="32"/>
        <v>104.25247846767466</v>
      </c>
      <c r="T78" s="8">
        <f t="shared" si="32"/>
        <v>29.273443384237492</v>
      </c>
      <c r="U78" s="39"/>
      <c r="V78" s="39"/>
    </row>
    <row r="79" spans="2:23">
      <c r="B79" s="3"/>
      <c r="C79" t="s">
        <v>19</v>
      </c>
      <c r="D79" s="3"/>
      <c r="E79" s="8">
        <f t="shared" ref="E79:T79" si="33">$W$36/100*E8-$X$36*E13/100</f>
        <v>25.220988840142883</v>
      </c>
      <c r="F79" s="8">
        <f t="shared" si="33"/>
        <v>42.952381094351757</v>
      </c>
      <c r="G79" s="8">
        <f t="shared" si="33"/>
        <v>50.236664621015024</v>
      </c>
      <c r="H79" s="8">
        <f t="shared" si="33"/>
        <v>27.569696943210101</v>
      </c>
      <c r="I79" s="8">
        <f t="shared" si="33"/>
        <v>29.928336187045129</v>
      </c>
      <c r="J79" s="8">
        <f t="shared" si="33"/>
        <v>62.106215322829847</v>
      </c>
      <c r="K79" s="8">
        <f t="shared" si="33"/>
        <v>34.461533976571289</v>
      </c>
      <c r="L79" s="8">
        <f t="shared" si="33"/>
        <v>56.101809678808323</v>
      </c>
      <c r="M79" s="8">
        <f t="shared" si="33"/>
        <v>11.371911557863598</v>
      </c>
      <c r="N79" s="8">
        <f t="shared" si="33"/>
        <v>45.422608651237653</v>
      </c>
      <c r="O79" s="8">
        <f t="shared" si="33"/>
        <v>102.02642836729166</v>
      </c>
      <c r="P79" s="8">
        <f t="shared" si="33"/>
        <v>62.011811247381893</v>
      </c>
      <c r="Q79" s="8">
        <f t="shared" si="33"/>
        <v>45.878591001151477</v>
      </c>
      <c r="R79" s="8">
        <f t="shared" si="33"/>
        <v>7.2497112988038319</v>
      </c>
      <c r="S79" s="8">
        <f t="shared" si="33"/>
        <v>69.938454389918377</v>
      </c>
      <c r="T79" s="8">
        <f t="shared" si="33"/>
        <v>24.840040722044193</v>
      </c>
      <c r="U79" s="39"/>
      <c r="V79" s="39"/>
    </row>
    <row r="80" spans="2:23">
      <c r="B80" s="3"/>
      <c r="C80" s="6" t="s">
        <v>20</v>
      </c>
      <c r="D80" s="6"/>
      <c r="E80" s="72">
        <f>AVERAGE(E77:E79)</f>
        <v>32.481150418921501</v>
      </c>
      <c r="F80" s="72">
        <f t="shared" ref="F80:T80" si="34">AVERAGE(F77:F79)</f>
        <v>56.157713268161821</v>
      </c>
      <c r="G80" s="72">
        <f t="shared" si="34"/>
        <v>66.724957310081308</v>
      </c>
      <c r="H80" s="72">
        <f t="shared" si="34"/>
        <v>38.867237940056121</v>
      </c>
      <c r="I80" s="72">
        <f t="shared" si="34"/>
        <v>40.643144210814953</v>
      </c>
      <c r="J80" s="72">
        <f t="shared" si="34"/>
        <v>82.687060271254424</v>
      </c>
      <c r="K80" s="72">
        <f t="shared" si="34"/>
        <v>43.675973331185766</v>
      </c>
      <c r="L80" s="72">
        <f t="shared" si="34"/>
        <v>74.354952993839774</v>
      </c>
      <c r="M80" s="72">
        <f t="shared" si="34"/>
        <v>14.469532969332533</v>
      </c>
      <c r="N80" s="72">
        <f t="shared" si="34"/>
        <v>57.432154102839341</v>
      </c>
      <c r="O80" s="72">
        <f t="shared" si="34"/>
        <v>132.02256543901743</v>
      </c>
      <c r="P80" s="72">
        <f t="shared" si="34"/>
        <v>77.021928041430456</v>
      </c>
      <c r="Q80" s="72">
        <f t="shared" si="34"/>
        <v>53.496127575418491</v>
      </c>
      <c r="R80" s="72">
        <f t="shared" si="34"/>
        <v>8.6844285808402475</v>
      </c>
      <c r="S80" s="72">
        <f t="shared" si="34"/>
        <v>86.143440990303773</v>
      </c>
      <c r="T80" s="72">
        <f t="shared" si="34"/>
        <v>28.263428913916229</v>
      </c>
      <c r="U80" s="39"/>
      <c r="V80" s="75"/>
    </row>
    <row r="81" spans="2:22">
      <c r="B81" s="3"/>
      <c r="C81" s="52" t="s">
        <v>85</v>
      </c>
      <c r="D81" s="52"/>
      <c r="E81" s="52">
        <f>_xlfn.STDEV.S(E77:E79)</f>
        <v>18.475955882123792</v>
      </c>
      <c r="F81" s="52">
        <f t="shared" ref="F81:T81" si="35">_xlfn.STDEV.S(F77:F79)</f>
        <v>19.557544976364913</v>
      </c>
      <c r="G81" s="52">
        <f t="shared" si="35"/>
        <v>24.881914697839402</v>
      </c>
      <c r="H81" s="52">
        <f t="shared" si="35"/>
        <v>13.174166193368414</v>
      </c>
      <c r="I81" s="52">
        <f t="shared" si="35"/>
        <v>12.941751033229274</v>
      </c>
      <c r="J81" s="52">
        <f t="shared" si="35"/>
        <v>24.832732394265143</v>
      </c>
      <c r="K81" s="52">
        <f t="shared" si="35"/>
        <v>10.418950269117481</v>
      </c>
      <c r="L81" s="52">
        <f t="shared" si="35"/>
        <v>20.025039466073842</v>
      </c>
      <c r="M81" s="52">
        <f t="shared" si="35"/>
        <v>3.7441133955627066</v>
      </c>
      <c r="N81" s="52">
        <f t="shared" si="35"/>
        <v>12.816181750421878</v>
      </c>
      <c r="O81" s="52">
        <f t="shared" si="35"/>
        <v>32.432070847876837</v>
      </c>
      <c r="P81" s="52">
        <f t="shared" si="35"/>
        <v>18.424857137973525</v>
      </c>
      <c r="Q81" s="52">
        <f t="shared" si="35"/>
        <v>6.9307080565890562</v>
      </c>
      <c r="R81" s="52">
        <f t="shared" si="35"/>
        <v>1.405014981041252</v>
      </c>
      <c r="S81" s="52">
        <f t="shared" si="35"/>
        <v>17.236070300646318</v>
      </c>
      <c r="T81" s="52">
        <f t="shared" si="35"/>
        <v>3.0466447661631864</v>
      </c>
      <c r="U81" s="39"/>
      <c r="V81" s="39"/>
    </row>
    <row r="83" spans="2:22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</sheetData>
  <mergeCells count="5">
    <mergeCell ref="A28:A31"/>
    <mergeCell ref="A42:A47"/>
    <mergeCell ref="A58:A63"/>
    <mergeCell ref="V26:V27"/>
    <mergeCell ref="A11:A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75" zoomScaleNormal="75" workbookViewId="0">
      <selection activeCell="W36" sqref="W36"/>
    </sheetView>
  </sheetViews>
  <sheetFormatPr defaultColWidth="8.85546875" defaultRowHeight="15"/>
  <cols>
    <col min="1" max="1" width="24.5703125" customWidth="1"/>
    <col min="2" max="2" width="30.5703125" customWidth="1"/>
    <col min="3" max="3" width="8" bestFit="1" customWidth="1"/>
    <col min="4" max="4" width="4.85546875" customWidth="1"/>
    <col min="20" max="20" width="8.85546875" customWidth="1"/>
    <col min="22" max="22" width="11.7109375" bestFit="1" customWidth="1"/>
  </cols>
  <sheetData>
    <row r="1" spans="1:42">
      <c r="B1" t="s">
        <v>33</v>
      </c>
    </row>
    <row r="3" spans="1:42">
      <c r="A3" t="s">
        <v>42</v>
      </c>
      <c r="B3" s="1" t="s">
        <v>1</v>
      </c>
      <c r="C3" s="1"/>
      <c r="D3" s="1"/>
      <c r="E3" s="1"/>
      <c r="F3" s="1"/>
      <c r="G3" s="1"/>
    </row>
    <row r="4" spans="1:42">
      <c r="E4" s="2" t="s">
        <v>2</v>
      </c>
      <c r="F4" s="2"/>
      <c r="G4" s="2"/>
      <c r="H4" s="3"/>
    </row>
    <row r="5" spans="1:42">
      <c r="E5" s="4" t="s">
        <v>3</v>
      </c>
      <c r="F5" s="4" t="s">
        <v>43</v>
      </c>
      <c r="G5" s="4" t="s">
        <v>44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4" t="s">
        <v>41</v>
      </c>
    </row>
    <row r="6" spans="1:42">
      <c r="B6" t="s">
        <v>103</v>
      </c>
      <c r="C6" t="s">
        <v>34</v>
      </c>
      <c r="D6" s="3"/>
      <c r="E6" s="5">
        <v>2.3322646071970654</v>
      </c>
      <c r="F6" s="5">
        <v>6.4604547648089845</v>
      </c>
      <c r="G6" s="5">
        <v>11.99537211335924</v>
      </c>
      <c r="H6" s="5">
        <v>8.9966659003917737</v>
      </c>
      <c r="I6" s="5">
        <v>9.2958536531942197</v>
      </c>
      <c r="J6" s="5">
        <v>17.065047132674451</v>
      </c>
      <c r="K6" s="5">
        <v>10.317118048672397</v>
      </c>
      <c r="L6" s="5">
        <v>15.778972891968001</v>
      </c>
      <c r="M6" s="5">
        <v>2.5059654170810126</v>
      </c>
      <c r="N6" s="5">
        <v>12.087212916148625</v>
      </c>
      <c r="O6" s="5">
        <v>29.48859416731613</v>
      </c>
      <c r="P6" s="5">
        <v>15.822582677255705</v>
      </c>
      <c r="Q6" s="5">
        <v>11.213227640801053</v>
      </c>
      <c r="R6" s="5">
        <v>2.2361925730570311</v>
      </c>
      <c r="S6" s="5">
        <v>18.440105201353351</v>
      </c>
      <c r="T6" s="5">
        <v>6.5388523084092087</v>
      </c>
      <c r="U6">
        <v>1000</v>
      </c>
      <c r="Z6" s="46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2">
      <c r="B7" t="s">
        <v>103</v>
      </c>
      <c r="C7" t="s">
        <v>35</v>
      </c>
      <c r="D7" s="3"/>
      <c r="E7" s="5">
        <v>8.0051577780255254</v>
      </c>
      <c r="F7" s="5">
        <v>9.4103345825560947</v>
      </c>
      <c r="G7" s="5">
        <v>17.38749989510702</v>
      </c>
      <c r="H7" s="5">
        <v>10.108352657722367</v>
      </c>
      <c r="I7" s="5">
        <v>11.888217539154423</v>
      </c>
      <c r="J7" s="5">
        <v>20.089257815044224</v>
      </c>
      <c r="K7" s="5">
        <v>12.293114119900961</v>
      </c>
      <c r="L7" s="5">
        <v>18.347816507984156</v>
      </c>
      <c r="M7" s="5">
        <v>2.4243464572886753</v>
      </c>
      <c r="N7" s="5">
        <v>14.746214945533021</v>
      </c>
      <c r="O7" s="5">
        <v>36.570715633329577</v>
      </c>
      <c r="P7" s="5">
        <v>19.699864916384865</v>
      </c>
      <c r="Q7" s="5">
        <v>11.983775195874763</v>
      </c>
      <c r="R7" s="5">
        <v>2.5165764484889173</v>
      </c>
      <c r="S7" s="5">
        <v>22.646079799802656</v>
      </c>
      <c r="T7" s="5">
        <v>6.4705335664413424</v>
      </c>
      <c r="U7">
        <v>1000</v>
      </c>
      <c r="Z7" s="46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2">
      <c r="B8" t="s">
        <v>103</v>
      </c>
      <c r="C8" t="s">
        <v>36</v>
      </c>
      <c r="D8" s="3"/>
      <c r="E8" s="5">
        <v>4.8218421490960788</v>
      </c>
      <c r="F8" s="5">
        <v>6.7197155099208672</v>
      </c>
      <c r="G8" s="5">
        <v>12.537853337520838</v>
      </c>
      <c r="H8" s="5">
        <v>12.546920139403213</v>
      </c>
      <c r="I8" s="5">
        <v>12.413734999666046</v>
      </c>
      <c r="J8" s="5">
        <v>17.669214911943033</v>
      </c>
      <c r="K8" s="5">
        <v>10.985422315989259</v>
      </c>
      <c r="L8" s="5">
        <v>16.525363513356467</v>
      </c>
      <c r="M8" s="5">
        <v>2.0510461876510773</v>
      </c>
      <c r="N8" s="5">
        <v>13.195345930889028</v>
      </c>
      <c r="O8" s="5">
        <v>32.845306664454881</v>
      </c>
      <c r="P8" s="5">
        <v>19.811105139452007</v>
      </c>
      <c r="Q8" s="5">
        <v>12.963727385987868</v>
      </c>
      <c r="R8" s="5">
        <v>2.4691563453722862</v>
      </c>
      <c r="S8" s="5">
        <v>22.338790051021775</v>
      </c>
      <c r="T8" s="5">
        <v>7.9957452682138088</v>
      </c>
      <c r="U8">
        <v>1000</v>
      </c>
      <c r="Z8" s="46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2">
      <c r="B9" s="6" t="s">
        <v>103</v>
      </c>
      <c r="C9" s="6" t="s">
        <v>20</v>
      </c>
      <c r="D9" s="6"/>
      <c r="E9" s="7">
        <f>AVERAGE(E6:E8)</f>
        <v>5.0530881781062229</v>
      </c>
      <c r="F9" s="7">
        <f t="shared" ref="F9:U9" si="0">AVERAGE(F6:F8)</f>
        <v>7.5301682857619818</v>
      </c>
      <c r="G9" s="7">
        <f t="shared" si="0"/>
        <v>13.973575115329032</v>
      </c>
      <c r="H9" s="7">
        <f t="shared" si="0"/>
        <v>10.550646232505784</v>
      </c>
      <c r="I9" s="7">
        <f t="shared" si="0"/>
        <v>11.199268730671562</v>
      </c>
      <c r="J9" s="7">
        <f t="shared" si="0"/>
        <v>18.274506619887234</v>
      </c>
      <c r="K9" s="7">
        <f t="shared" si="0"/>
        <v>11.198551494854206</v>
      </c>
      <c r="L9" s="7">
        <f t="shared" si="0"/>
        <v>16.884050971102877</v>
      </c>
      <c r="M9" s="7">
        <f t="shared" si="0"/>
        <v>2.3271193540069217</v>
      </c>
      <c r="N9" s="7">
        <f t="shared" si="0"/>
        <v>13.342924597523558</v>
      </c>
      <c r="O9" s="7">
        <f t="shared" si="0"/>
        <v>32.968205488366863</v>
      </c>
      <c r="P9" s="7">
        <f t="shared" si="0"/>
        <v>18.444517577697525</v>
      </c>
      <c r="Q9" s="7">
        <f>AVERAGE(P6:P8)</f>
        <v>18.444517577697525</v>
      </c>
      <c r="R9" s="7">
        <f t="shared" si="0"/>
        <v>2.4073084556394115</v>
      </c>
      <c r="S9" s="7">
        <f t="shared" si="0"/>
        <v>21.14165835072593</v>
      </c>
      <c r="T9" s="7">
        <f t="shared" si="0"/>
        <v>7.0017103810214536</v>
      </c>
      <c r="U9" s="7">
        <f t="shared" si="0"/>
        <v>1000</v>
      </c>
      <c r="Z9" s="47"/>
    </row>
    <row r="10" spans="1:42">
      <c r="B10" s="3"/>
      <c r="C10" s="3" t="s">
        <v>90</v>
      </c>
      <c r="D10" s="3"/>
      <c r="E10" s="3">
        <f>_xlfn.STDEV.S(E6:E8)</f>
        <v>2.8435075657289466</v>
      </c>
      <c r="F10" s="3">
        <f t="shared" ref="F10:T10" si="1">_xlfn.STDEV.S(F6:F8)</f>
        <v>1.6334237084080063</v>
      </c>
      <c r="G10" s="3">
        <f t="shared" si="1"/>
        <v>2.968961648645644</v>
      </c>
      <c r="H10" s="3">
        <f t="shared" si="1"/>
        <v>1.8159829280931348</v>
      </c>
      <c r="I10" s="3">
        <f t="shared" si="1"/>
        <v>1.6692165432327033</v>
      </c>
      <c r="J10" s="3">
        <f t="shared" si="1"/>
        <v>1.6003893593808258</v>
      </c>
      <c r="K10" s="3">
        <f t="shared" si="1"/>
        <v>1.0050911170338814</v>
      </c>
      <c r="L10" s="3">
        <f t="shared" si="1"/>
        <v>1.3214506801788608</v>
      </c>
      <c r="M10" s="3">
        <f t="shared" si="1"/>
        <v>0.24254424036802466</v>
      </c>
      <c r="N10" s="3">
        <f t="shared" si="1"/>
        <v>1.33563001808203</v>
      </c>
      <c r="O10" s="3">
        <f t="shared" si="1"/>
        <v>3.542659905428593</v>
      </c>
      <c r="P10" s="3">
        <f t="shared" si="1"/>
        <v>2.2713433389567395</v>
      </c>
      <c r="Q10" s="3">
        <f t="shared" si="1"/>
        <v>0.87733490255400259</v>
      </c>
      <c r="R10" s="3">
        <f t="shared" si="1"/>
        <v>0.15007548267074883</v>
      </c>
      <c r="S10" s="3">
        <f t="shared" si="1"/>
        <v>2.3446532390931756</v>
      </c>
      <c r="T10" s="3">
        <f t="shared" si="1"/>
        <v>0.86153692918101732</v>
      </c>
      <c r="Z10" s="47"/>
    </row>
    <row r="11" spans="1:42">
      <c r="A11" s="94"/>
      <c r="B11" t="s">
        <v>21</v>
      </c>
      <c r="C11" t="s">
        <v>34</v>
      </c>
      <c r="D11" s="3"/>
      <c r="E11" s="5">
        <v>7.1332656076123868</v>
      </c>
      <c r="F11" s="5">
        <v>8.0816188386822407</v>
      </c>
      <c r="G11" s="5">
        <v>24.306705639812151</v>
      </c>
      <c r="H11" s="5">
        <v>13.318177984154918</v>
      </c>
      <c r="I11" s="5">
        <v>19.255693865635749</v>
      </c>
      <c r="J11" s="5">
        <v>27.584709199379692</v>
      </c>
      <c r="K11" s="5">
        <v>24.327322014400625</v>
      </c>
      <c r="L11" s="5">
        <v>32.264626230963543</v>
      </c>
      <c r="M11" s="5">
        <v>7.442511226439513</v>
      </c>
      <c r="N11" s="5">
        <v>32.512022726025243</v>
      </c>
      <c r="O11" s="5">
        <v>78.13605969032065</v>
      </c>
      <c r="P11" s="5">
        <v>34.429345562753426</v>
      </c>
      <c r="Q11" s="5">
        <v>39.583439209872203</v>
      </c>
      <c r="R11" s="5">
        <v>8.8031919492788706</v>
      </c>
      <c r="S11" s="5">
        <v>36.037422780654481</v>
      </c>
      <c r="T11" s="8">
        <v>16.637414292899411</v>
      </c>
      <c r="U11">
        <v>1000</v>
      </c>
    </row>
    <row r="12" spans="1:42">
      <c r="A12" s="94"/>
      <c r="B12" t="s">
        <v>21</v>
      </c>
      <c r="C12" t="s">
        <v>35</v>
      </c>
      <c r="D12" s="3"/>
      <c r="E12" s="5">
        <v>7.5363239783074114</v>
      </c>
      <c r="F12" s="5">
        <v>8.3445088553376969</v>
      </c>
      <c r="G12" s="5">
        <v>25.356800516825203</v>
      </c>
      <c r="H12" s="5">
        <v>16.56778997912085</v>
      </c>
      <c r="I12" s="5">
        <v>17.113314771116293</v>
      </c>
      <c r="J12" s="5">
        <v>28.993632463461488</v>
      </c>
      <c r="K12" s="5">
        <v>24.750661859052492</v>
      </c>
      <c r="L12" s="5">
        <v>34.509494249193189</v>
      </c>
      <c r="M12" s="5">
        <v>7.4555054906043825</v>
      </c>
      <c r="N12" s="5">
        <v>23.598998409284334</v>
      </c>
      <c r="O12" s="5">
        <v>96.153795744678206</v>
      </c>
      <c r="P12" s="5">
        <v>43.500551006155113</v>
      </c>
      <c r="Q12" s="5">
        <v>40.954768643509716</v>
      </c>
      <c r="R12" s="5">
        <v>9.1122844885164671</v>
      </c>
      <c r="S12" s="5">
        <v>42.449910666015739</v>
      </c>
      <c r="T12" s="8">
        <v>19.05295847598898</v>
      </c>
      <c r="U12">
        <v>1000</v>
      </c>
    </row>
    <row r="13" spans="1:42">
      <c r="A13" s="94"/>
      <c r="B13" t="s">
        <v>21</v>
      </c>
      <c r="C13" t="s">
        <v>36</v>
      </c>
      <c r="D13" s="3"/>
      <c r="E13" s="5">
        <v>6.9841856403779552</v>
      </c>
      <c r="F13" s="5">
        <v>7.8299311241119174</v>
      </c>
      <c r="G13" s="5">
        <v>24.325088117993683</v>
      </c>
      <c r="H13" s="5">
        <v>14.514634538796818</v>
      </c>
      <c r="I13" s="5">
        <v>16.92987250085077</v>
      </c>
      <c r="J13" s="5">
        <v>26.688866064226886</v>
      </c>
      <c r="K13" s="5">
        <v>24.281661199412085</v>
      </c>
      <c r="L13" s="5">
        <v>33.091623129705077</v>
      </c>
      <c r="M13" s="5">
        <v>7.3041246472120918</v>
      </c>
      <c r="N13" s="5">
        <v>25.31579696058423</v>
      </c>
      <c r="O13" s="5">
        <v>85.989246024069544</v>
      </c>
      <c r="P13" s="5">
        <v>38.007184879415142</v>
      </c>
      <c r="Q13" s="5">
        <v>38.184909165662077</v>
      </c>
      <c r="R13" s="5">
        <v>8.2886797555261857</v>
      </c>
      <c r="S13" s="5">
        <v>38.504931809627728</v>
      </c>
      <c r="T13" s="8">
        <v>17.846473038890462</v>
      </c>
      <c r="U13">
        <v>1000</v>
      </c>
    </row>
    <row r="14" spans="1:42">
      <c r="A14" s="94"/>
      <c r="B14" s="6" t="s">
        <v>21</v>
      </c>
      <c r="C14" s="6" t="s">
        <v>20</v>
      </c>
      <c r="D14" s="6"/>
      <c r="E14" s="7">
        <f>AVERAGE(E11:E13)</f>
        <v>7.2179250754325848</v>
      </c>
      <c r="F14" s="7">
        <f t="shared" ref="F14:U14" si="2">AVERAGE(F11:F13)</f>
        <v>8.0853529393772856</v>
      </c>
      <c r="G14" s="7">
        <f t="shared" si="2"/>
        <v>24.662864758210347</v>
      </c>
      <c r="H14" s="7">
        <f t="shared" si="2"/>
        <v>14.800200834024196</v>
      </c>
      <c r="I14" s="7">
        <f t="shared" si="2"/>
        <v>17.766293712534271</v>
      </c>
      <c r="J14" s="7">
        <f t="shared" si="2"/>
        <v>27.75573590902269</v>
      </c>
      <c r="K14" s="7">
        <f t="shared" si="2"/>
        <v>24.453215024288401</v>
      </c>
      <c r="L14" s="7">
        <f t="shared" si="2"/>
        <v>33.288581203287272</v>
      </c>
      <c r="M14" s="7">
        <f t="shared" si="2"/>
        <v>7.4007137880853291</v>
      </c>
      <c r="N14" s="7">
        <f t="shared" si="2"/>
        <v>27.14227269863127</v>
      </c>
      <c r="O14" s="7">
        <f t="shared" si="2"/>
        <v>86.759700486356124</v>
      </c>
      <c r="P14" s="7">
        <f t="shared" si="2"/>
        <v>38.645693816107894</v>
      </c>
      <c r="Q14" s="7">
        <f t="shared" si="2"/>
        <v>39.574372339681332</v>
      </c>
      <c r="R14" s="7">
        <f t="shared" si="2"/>
        <v>8.7347187311071739</v>
      </c>
      <c r="S14" s="7">
        <f t="shared" si="2"/>
        <v>38.997421752099314</v>
      </c>
      <c r="T14" s="7">
        <f t="shared" si="2"/>
        <v>17.845615269259621</v>
      </c>
      <c r="U14" s="7">
        <f t="shared" si="2"/>
        <v>1000</v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</row>
    <row r="15" spans="1:42">
      <c r="C15" s="3" t="s">
        <v>90</v>
      </c>
      <c r="D15" s="3"/>
      <c r="E15" s="3">
        <f>_xlfn.STDEV.S(E11:E13)</f>
        <v>0.28563894197321016</v>
      </c>
      <c r="F15" s="3">
        <f t="shared" ref="F15:T15" si="3">_xlfn.STDEV.S(F11:F13)</f>
        <v>0.25730918755335613</v>
      </c>
      <c r="G15" s="3">
        <f t="shared" si="3"/>
        <v>0.60103627734880249</v>
      </c>
      <c r="H15" s="3">
        <f t="shared" si="3"/>
        <v>1.6435192761826776</v>
      </c>
      <c r="I15" s="3">
        <f t="shared" si="3"/>
        <v>1.2931153771702169</v>
      </c>
      <c r="J15" s="3">
        <f t="shared" si="3"/>
        <v>1.1618625737662309</v>
      </c>
      <c r="K15" s="3">
        <f t="shared" si="3"/>
        <v>0.25860624922792758</v>
      </c>
      <c r="L15" s="3">
        <f t="shared" si="3"/>
        <v>1.1353204247609925</v>
      </c>
      <c r="M15" s="3">
        <f t="shared" si="3"/>
        <v>8.3900591930386084E-2</v>
      </c>
      <c r="N15" s="3">
        <f t="shared" si="3"/>
        <v>4.7289016519652325</v>
      </c>
      <c r="O15" s="3">
        <f t="shared" si="3"/>
        <v>9.0335432245585139</v>
      </c>
      <c r="P15" s="3">
        <f t="shared" si="3"/>
        <v>4.5691861743397464</v>
      </c>
      <c r="Q15" s="3">
        <f t="shared" si="3"/>
        <v>1.3849519983944905</v>
      </c>
      <c r="R15" s="3">
        <f t="shared" si="3"/>
        <v>0.41605002734778146</v>
      </c>
      <c r="S15" s="3">
        <f t="shared" si="3"/>
        <v>3.2344875911885915</v>
      </c>
      <c r="T15" s="3">
        <f t="shared" si="3"/>
        <v>1.2077723199928942</v>
      </c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</row>
    <row r="16" spans="1:42">
      <c r="B16" s="1" t="s">
        <v>22</v>
      </c>
      <c r="C16" s="1"/>
      <c r="D16" s="1"/>
      <c r="E16" s="1"/>
      <c r="F16" s="1"/>
      <c r="G16" s="1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</row>
    <row r="17" spans="1:45">
      <c r="B17" s="9"/>
      <c r="C17" s="10"/>
      <c r="E17" s="2" t="s">
        <v>23</v>
      </c>
      <c r="F17" s="2"/>
      <c r="G17" s="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5" ht="14.45" customHeight="1">
      <c r="A18" s="53"/>
      <c r="B18" s="9"/>
      <c r="C18" s="10"/>
      <c r="D18" s="12"/>
      <c r="E18" s="4" t="s">
        <v>3</v>
      </c>
      <c r="F18" s="4" t="s">
        <v>43</v>
      </c>
      <c r="G18" s="4" t="s">
        <v>44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4" t="s">
        <v>13</v>
      </c>
      <c r="R18" s="4" t="s">
        <v>14</v>
      </c>
      <c r="S18" s="4" t="s">
        <v>15</v>
      </c>
      <c r="T18" s="4" t="s">
        <v>16</v>
      </c>
      <c r="U18" s="4" t="s">
        <v>41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5">
      <c r="A19" s="53"/>
      <c r="B19" s="6" t="s">
        <v>24</v>
      </c>
      <c r="C19" s="6" t="s">
        <v>20</v>
      </c>
      <c r="D19" s="6"/>
      <c r="E19" s="7">
        <v>1.095264</v>
      </c>
      <c r="F19" s="7">
        <v>1.0954983333333332</v>
      </c>
      <c r="G19" s="7">
        <v>1.0954983333333332</v>
      </c>
      <c r="H19" s="7">
        <v>1.0939889999999999</v>
      </c>
      <c r="I19" s="7">
        <v>1.0990483333333334</v>
      </c>
      <c r="J19" s="7">
        <v>1.095378</v>
      </c>
      <c r="K19" s="7">
        <v>1.0927263333333335</v>
      </c>
      <c r="L19" s="7">
        <v>1.0831223333333333</v>
      </c>
      <c r="M19" s="7">
        <v>1.0876780000000001</v>
      </c>
      <c r="N19" s="7">
        <v>1.0901730000000001</v>
      </c>
      <c r="O19" s="7">
        <v>1.0850920000000002</v>
      </c>
      <c r="P19" s="7">
        <v>1.0886696666666664</v>
      </c>
      <c r="Q19" s="7">
        <v>1.0970493333333333</v>
      </c>
      <c r="R19" s="7">
        <v>1.0937633333333334</v>
      </c>
      <c r="S19" s="7">
        <v>1.082422</v>
      </c>
      <c r="T19" s="7">
        <v>1.1046414999999998</v>
      </c>
      <c r="U19" s="7">
        <v>1.0878977807882966</v>
      </c>
    </row>
    <row r="20" spans="1:45">
      <c r="A20" s="98"/>
      <c r="B20" s="18" t="s">
        <v>25</v>
      </c>
      <c r="C20" s="18" t="s">
        <v>20</v>
      </c>
      <c r="D20" s="19"/>
      <c r="E20" s="20">
        <v>3.8239553192016764</v>
      </c>
      <c r="F20" s="20">
        <v>4.4806198968637165</v>
      </c>
      <c r="G20" s="20">
        <v>3.5146623511975266</v>
      </c>
      <c r="H20" s="20">
        <v>2.1761031403673279</v>
      </c>
      <c r="I20" s="20">
        <v>4.1285663238358525</v>
      </c>
      <c r="J20" s="20">
        <v>4.1152834543904229</v>
      </c>
      <c r="K20" s="20">
        <v>1.4370288658575152</v>
      </c>
      <c r="L20" s="20">
        <v>1.9964201457419506</v>
      </c>
      <c r="M20" s="20">
        <v>2.8378827298379248</v>
      </c>
      <c r="N20" s="20">
        <v>1.5682642064174512</v>
      </c>
      <c r="O20" s="20">
        <v>1.4902625575008477</v>
      </c>
      <c r="P20" s="20">
        <v>1.5988049342044302</v>
      </c>
      <c r="Q20" s="20">
        <v>1.6436039918895999</v>
      </c>
      <c r="R20" s="20">
        <v>2.0019400576861477</v>
      </c>
      <c r="S20" s="20">
        <v>1.7613326620566772</v>
      </c>
      <c r="T20" s="20">
        <v>1.2023985135128337</v>
      </c>
      <c r="U20" s="20">
        <v>3.3874957068403506</v>
      </c>
      <c r="V20" s="64"/>
      <c r="W20" s="64"/>
    </row>
    <row r="21" spans="1:45">
      <c r="A21" s="98"/>
      <c r="V21" s="64"/>
    </row>
    <row r="22" spans="1:45">
      <c r="A22" s="98"/>
      <c r="V22" s="64"/>
    </row>
    <row r="23" spans="1:45">
      <c r="A23" s="98"/>
      <c r="E23" s="2" t="s">
        <v>23</v>
      </c>
      <c r="F23" s="2"/>
      <c r="G23" s="2"/>
      <c r="AB23" s="11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spans="1:45">
      <c r="B24" t="s">
        <v>26</v>
      </c>
      <c r="C24" t="s">
        <v>34</v>
      </c>
      <c r="D24" s="21"/>
      <c r="E24" s="14">
        <v>1.088813</v>
      </c>
      <c r="F24" s="14">
        <v>1.100455</v>
      </c>
      <c r="G24" s="14">
        <v>1.087761</v>
      </c>
      <c r="H24" s="14">
        <v>1.095483</v>
      </c>
      <c r="I24" s="14">
        <v>1.098006</v>
      </c>
      <c r="J24" s="14">
        <v>1.092759</v>
      </c>
      <c r="K24" s="14">
        <v>1.0895379999999999</v>
      </c>
      <c r="L24" s="14">
        <v>1.084211</v>
      </c>
      <c r="M24" s="14">
        <v>1.087898</v>
      </c>
      <c r="N24" s="14">
        <v>1.0863799999999999</v>
      </c>
      <c r="O24" s="14">
        <v>1.0780749999999999</v>
      </c>
      <c r="P24" s="14">
        <v>1.085466</v>
      </c>
      <c r="Q24" s="14">
        <v>1.091045</v>
      </c>
      <c r="R24" s="14">
        <v>1.091105</v>
      </c>
      <c r="S24" s="14">
        <v>1.0836980000000001</v>
      </c>
      <c r="T24" s="14">
        <v>1.086597</v>
      </c>
      <c r="U24">
        <v>1.0856688533735397</v>
      </c>
      <c r="AB24" s="11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>
      <c r="B25" t="s">
        <v>26</v>
      </c>
      <c r="C25" t="s">
        <v>35</v>
      </c>
      <c r="D25" s="21"/>
      <c r="E25" s="25">
        <v>1.08992</v>
      </c>
      <c r="F25" s="25">
        <v>1.0953839999999999</v>
      </c>
      <c r="G25" s="25">
        <v>1.09016</v>
      </c>
      <c r="H25" s="25">
        <v>1.0964860000000001</v>
      </c>
      <c r="I25" s="25">
        <v>1.092139</v>
      </c>
      <c r="J25" s="25">
        <v>1.093267</v>
      </c>
      <c r="K25" s="25">
        <v>1.0907279999999999</v>
      </c>
      <c r="L25" s="25">
        <v>1.0845610000000001</v>
      </c>
      <c r="M25" s="25">
        <v>1.0899939999999999</v>
      </c>
      <c r="N25" s="25">
        <v>1.0867389999999999</v>
      </c>
      <c r="O25" s="25">
        <v>1.0810390000000001</v>
      </c>
      <c r="P25" s="25">
        <v>1.08586</v>
      </c>
      <c r="Q25" s="25">
        <v>1.090911</v>
      </c>
      <c r="R25" s="25">
        <v>1.088662</v>
      </c>
      <c r="S25" s="25">
        <v>1.0849880000000001</v>
      </c>
      <c r="T25" s="25">
        <v>1.0873120000000001</v>
      </c>
      <c r="U25">
        <v>1.0855414265163601</v>
      </c>
      <c r="AB25" s="11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1:45">
      <c r="B26" t="s">
        <v>26</v>
      </c>
      <c r="C26" t="s">
        <v>36</v>
      </c>
      <c r="D26" s="21"/>
      <c r="E26" s="25">
        <v>1.090058</v>
      </c>
      <c r="F26" s="25">
        <v>1.091939</v>
      </c>
      <c r="G26" s="25">
        <v>1.0912200000000001</v>
      </c>
      <c r="H26" s="25">
        <v>1.0946899999999999</v>
      </c>
      <c r="I26" s="25">
        <v>1.086605</v>
      </c>
      <c r="J26" s="25">
        <v>1.0935060000000001</v>
      </c>
      <c r="K26" s="25">
        <v>1.089963</v>
      </c>
      <c r="L26" s="25">
        <v>1.0847659999999999</v>
      </c>
      <c r="M26" s="25">
        <v>1.088247</v>
      </c>
      <c r="N26" s="25">
        <v>1.081947</v>
      </c>
      <c r="O26" s="25">
        <v>1.080136</v>
      </c>
      <c r="P26" s="25">
        <v>1.0851029999999999</v>
      </c>
      <c r="Q26" s="25">
        <v>1.0908370000000001</v>
      </c>
      <c r="R26" s="25">
        <v>1.089461</v>
      </c>
      <c r="S26" s="25">
        <v>1.0832580000000001</v>
      </c>
      <c r="T26" s="25">
        <v>1.085232</v>
      </c>
      <c r="U26">
        <v>1.0858937886766642</v>
      </c>
      <c r="V26" s="93"/>
      <c r="AB26" s="41"/>
      <c r="AC26" s="3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</row>
    <row r="27" spans="1:45">
      <c r="B27" s="6" t="s">
        <v>26</v>
      </c>
      <c r="C27" s="6" t="s">
        <v>20</v>
      </c>
      <c r="D27" s="17"/>
      <c r="E27" s="7">
        <f>AVERAGE(E24:E26)</f>
        <v>1.0895970000000001</v>
      </c>
      <c r="F27" s="7">
        <f t="shared" ref="F27:U27" si="4">AVERAGE(F24:F26)</f>
        <v>1.095926</v>
      </c>
      <c r="G27" s="7">
        <f t="shared" si="4"/>
        <v>1.0897136666666667</v>
      </c>
      <c r="H27" s="7">
        <f t="shared" si="4"/>
        <v>1.095553</v>
      </c>
      <c r="I27" s="7">
        <f t="shared" si="4"/>
        <v>1.0922500000000002</v>
      </c>
      <c r="J27" s="7">
        <f t="shared" si="4"/>
        <v>1.0931773333333334</v>
      </c>
      <c r="K27" s="7">
        <f t="shared" si="4"/>
        <v>1.0900763333333332</v>
      </c>
      <c r="L27" s="7">
        <f t="shared" si="4"/>
        <v>1.0845126666666667</v>
      </c>
      <c r="M27" s="7">
        <f t="shared" si="4"/>
        <v>1.088713</v>
      </c>
      <c r="N27" s="7">
        <f t="shared" si="4"/>
        <v>1.0850219999999999</v>
      </c>
      <c r="O27" s="7">
        <f t="shared" si="4"/>
        <v>1.07975</v>
      </c>
      <c r="P27" s="7">
        <f t="shared" si="4"/>
        <v>1.0854763333333333</v>
      </c>
      <c r="Q27" s="7">
        <f t="shared" si="4"/>
        <v>1.0909310000000001</v>
      </c>
      <c r="R27" s="7">
        <f t="shared" si="4"/>
        <v>1.0897426666666667</v>
      </c>
      <c r="S27" s="7">
        <f t="shared" si="4"/>
        <v>1.0839813333333332</v>
      </c>
      <c r="T27" s="7">
        <f t="shared" si="4"/>
        <v>1.0863803333333333</v>
      </c>
      <c r="U27" s="7">
        <f t="shared" si="4"/>
        <v>1.0857013561888547</v>
      </c>
      <c r="V27" s="93"/>
      <c r="W27" s="2" t="s">
        <v>27</v>
      </c>
      <c r="AB27" s="41"/>
      <c r="AC27" s="3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</row>
    <row r="28" spans="1:45">
      <c r="A28" s="95" t="s">
        <v>47</v>
      </c>
      <c r="B28" t="s">
        <v>21</v>
      </c>
      <c r="C28" t="s">
        <v>34</v>
      </c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33"/>
      <c r="V28" s="43"/>
      <c r="W28" s="23"/>
      <c r="AB28" s="11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>
      <c r="A29" s="95"/>
      <c r="B29" t="s">
        <v>21</v>
      </c>
      <c r="C29" t="s">
        <v>35</v>
      </c>
      <c r="D29" s="21"/>
      <c r="E29" s="25">
        <v>1.2120059999999999</v>
      </c>
      <c r="F29" s="25">
        <v>1.244402</v>
      </c>
      <c r="G29" s="25">
        <v>1.306011</v>
      </c>
      <c r="H29" s="25">
        <v>1.201295</v>
      </c>
      <c r="I29" s="25">
        <v>1.2494670000000001</v>
      </c>
      <c r="J29" s="25">
        <v>1.2562089999999999</v>
      </c>
      <c r="K29" s="25">
        <v>1.2049000000000001</v>
      </c>
      <c r="L29" s="25">
        <v>1.1482239999999999</v>
      </c>
      <c r="M29" s="25">
        <v>1.1617759999999999</v>
      </c>
      <c r="N29" s="25">
        <v>1.1161399999999999</v>
      </c>
      <c r="O29" s="25">
        <v>1.1131279999999999</v>
      </c>
      <c r="P29" s="25">
        <v>1.1229819999999999</v>
      </c>
      <c r="Q29" s="25">
        <v>1.1421730000000001</v>
      </c>
      <c r="R29" s="25">
        <v>1.1443479999999999</v>
      </c>
      <c r="S29" s="25">
        <v>1.128906</v>
      </c>
      <c r="T29" s="25">
        <v>1.1756610000000001</v>
      </c>
      <c r="U29">
        <v>1.2635706098016739</v>
      </c>
      <c r="V29" s="43"/>
      <c r="W29" s="23">
        <v>5.9000000000000021</v>
      </c>
      <c r="AB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>
      <c r="A30" s="95"/>
      <c r="B30" t="s">
        <v>21</v>
      </c>
      <c r="C30" t="s">
        <v>36</v>
      </c>
      <c r="D30" s="21"/>
      <c r="E30" s="11">
        <v>1.2551429999999999</v>
      </c>
      <c r="F30" s="11">
        <v>1.2795840000000001</v>
      </c>
      <c r="G30" s="11">
        <v>1.398199</v>
      </c>
      <c r="H30" s="11">
        <v>1.2255020000000001</v>
      </c>
      <c r="I30" s="11">
        <v>1.295285</v>
      </c>
      <c r="J30" s="11">
        <v>1.3256300000000001</v>
      </c>
      <c r="K30" s="11">
        <v>1.3009949999999999</v>
      </c>
      <c r="L30" s="11">
        <v>1.1669309999999999</v>
      </c>
      <c r="M30" s="11">
        <v>1.1798999999999999</v>
      </c>
      <c r="N30" s="11">
        <v>1.137046</v>
      </c>
      <c r="O30" s="11">
        <v>1.1296170000000001</v>
      </c>
      <c r="P30" s="11">
        <v>1.142072</v>
      </c>
      <c r="Q30" s="11">
        <v>1.1634420000000001</v>
      </c>
      <c r="R30" s="11">
        <v>1.17384</v>
      </c>
      <c r="S30" s="11">
        <v>1.1451769999999999</v>
      </c>
      <c r="T30" s="11">
        <v>1.2060150000000001</v>
      </c>
      <c r="U30">
        <v>1.3838752263768492</v>
      </c>
      <c r="V30" s="43"/>
      <c r="W30" s="23">
        <v>6.15</v>
      </c>
    </row>
    <row r="31" spans="1:45">
      <c r="A31" s="95"/>
      <c r="B31" s="6" t="s">
        <v>21</v>
      </c>
      <c r="C31" s="6" t="s">
        <v>20</v>
      </c>
      <c r="D31" s="17"/>
      <c r="E31" s="7">
        <f>AVERAGE(E28:E30)</f>
        <v>1.2335745</v>
      </c>
      <c r="F31" s="7">
        <f t="shared" ref="F31:U31" si="5">AVERAGE(F28:F30)</f>
        <v>1.2619929999999999</v>
      </c>
      <c r="G31" s="7">
        <f t="shared" si="5"/>
        <v>1.3521049999999999</v>
      </c>
      <c r="H31" s="7">
        <f t="shared" si="5"/>
        <v>1.2133985</v>
      </c>
      <c r="I31" s="7">
        <f t="shared" si="5"/>
        <v>1.272376</v>
      </c>
      <c r="J31" s="7">
        <f t="shared" si="5"/>
        <v>1.2909195</v>
      </c>
      <c r="K31" s="7">
        <f t="shared" si="5"/>
        <v>1.2529474999999999</v>
      </c>
      <c r="L31" s="7">
        <f t="shared" si="5"/>
        <v>1.1575774999999999</v>
      </c>
      <c r="M31" s="7">
        <f t="shared" si="5"/>
        <v>1.1708379999999998</v>
      </c>
      <c r="N31" s="7">
        <f t="shared" si="5"/>
        <v>1.126593</v>
      </c>
      <c r="O31" s="7">
        <f t="shared" si="5"/>
        <v>1.1213725000000001</v>
      </c>
      <c r="P31" s="7">
        <f t="shared" si="5"/>
        <v>1.1325270000000001</v>
      </c>
      <c r="Q31" s="7">
        <f t="shared" si="5"/>
        <v>1.1528075000000002</v>
      </c>
      <c r="R31" s="7">
        <f t="shared" si="5"/>
        <v>1.1590940000000001</v>
      </c>
      <c r="S31" s="7">
        <f t="shared" si="5"/>
        <v>1.1370415</v>
      </c>
      <c r="T31" s="7">
        <f t="shared" si="5"/>
        <v>1.1908380000000001</v>
      </c>
      <c r="U31" s="7">
        <f t="shared" si="5"/>
        <v>1.3237229180892616</v>
      </c>
    </row>
    <row r="34" spans="1:24" ht="30">
      <c r="A34" s="38"/>
      <c r="B34" s="1" t="s">
        <v>96</v>
      </c>
      <c r="C34" s="1"/>
      <c r="D34" s="1"/>
      <c r="E34" s="1"/>
      <c r="F34" s="1"/>
      <c r="G34" s="1"/>
      <c r="W34" s="26" t="s">
        <v>28</v>
      </c>
      <c r="X34" s="26" t="s">
        <v>29</v>
      </c>
    </row>
    <row r="35" spans="1:24">
      <c r="A35" s="38"/>
      <c r="E35" s="4" t="s">
        <v>3</v>
      </c>
      <c r="F35" s="4" t="s">
        <v>43</v>
      </c>
      <c r="G35" s="4" t="s">
        <v>44</v>
      </c>
      <c r="H35" s="4" t="s">
        <v>4</v>
      </c>
      <c r="I35" s="4" t="s">
        <v>5</v>
      </c>
      <c r="J35" s="4" t="s">
        <v>6</v>
      </c>
      <c r="K35" s="4" t="s">
        <v>7</v>
      </c>
      <c r="L35" s="4" t="s">
        <v>8</v>
      </c>
      <c r="M35" s="4" t="s">
        <v>9</v>
      </c>
      <c r="N35" s="4" t="s">
        <v>10</v>
      </c>
      <c r="O35" s="4" t="s">
        <v>11</v>
      </c>
      <c r="P35" s="4" t="s">
        <v>12</v>
      </c>
      <c r="Q35" s="4" t="s">
        <v>13</v>
      </c>
      <c r="R35" s="4" t="s">
        <v>14</v>
      </c>
      <c r="S35" s="4" t="s">
        <v>15</v>
      </c>
      <c r="T35" s="4" t="s">
        <v>16</v>
      </c>
      <c r="U35" s="4" t="s">
        <v>41</v>
      </c>
      <c r="V35" s="40"/>
      <c r="W35" t="s">
        <v>30</v>
      </c>
    </row>
    <row r="36" spans="1:24">
      <c r="A36" s="38"/>
      <c r="B36" t="s">
        <v>31</v>
      </c>
      <c r="C36" t="s">
        <v>34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8"/>
      <c r="W36" s="18">
        <v>109.461947697927</v>
      </c>
      <c r="X36" s="18">
        <v>20.504705882352944</v>
      </c>
    </row>
    <row r="37" spans="1:24">
      <c r="A37" s="38"/>
      <c r="B37" t="s">
        <v>31</v>
      </c>
      <c r="C37" t="s">
        <v>35</v>
      </c>
      <c r="E37" s="5">
        <f t="shared" ref="E37:U37" si="6">((E29-E$27*0.1)/0.9-E$27)/(E$20-E$19)/$W29*24*100*(1+($X$36/4)/100)</f>
        <v>21.3150585750791</v>
      </c>
      <c r="F37" s="5">
        <f t="shared" si="6"/>
        <v>20.840569346158144</v>
      </c>
      <c r="G37" s="5">
        <f t="shared" si="6"/>
        <v>42.482830093616322</v>
      </c>
      <c r="H37" s="5">
        <f t="shared" si="6"/>
        <v>46.430358598032001</v>
      </c>
      <c r="I37" s="5">
        <f t="shared" si="6"/>
        <v>24.6577564509818</v>
      </c>
      <c r="J37" s="5">
        <f t="shared" si="6"/>
        <v>25.651112860877188</v>
      </c>
      <c r="K37" s="5">
        <f t="shared" si="6"/>
        <v>158.45968329046542</v>
      </c>
      <c r="L37" s="5">
        <f t="shared" si="6"/>
        <v>33.146056494799986</v>
      </c>
      <c r="M37" s="5">
        <f t="shared" si="6"/>
        <v>19.835184161458091</v>
      </c>
      <c r="N37" s="5">
        <f t="shared" si="6"/>
        <v>30.926338877477168</v>
      </c>
      <c r="O37" s="5">
        <f t="shared" si="6"/>
        <v>39.142631656536039</v>
      </c>
      <c r="P37" s="5">
        <f t="shared" si="6"/>
        <v>34.933261123374663</v>
      </c>
      <c r="Q37" s="5">
        <f t="shared" si="6"/>
        <v>44.547164062570801</v>
      </c>
      <c r="R37" s="5">
        <f t="shared" si="6"/>
        <v>28.568818835229834</v>
      </c>
      <c r="S37" s="5">
        <f t="shared" si="6"/>
        <v>31.441251453441296</v>
      </c>
      <c r="T37" s="5">
        <f t="shared" si="6"/>
        <v>433.94739819960387</v>
      </c>
      <c r="U37" s="5">
        <f t="shared" si="6"/>
        <v>36.751626483565289</v>
      </c>
      <c r="V37" s="8"/>
      <c r="W37" s="18">
        <v>109.46194769792686</v>
      </c>
      <c r="X37" s="18">
        <v>20.504705882352944</v>
      </c>
    </row>
    <row r="38" spans="1:24">
      <c r="A38" s="38"/>
      <c r="B38" t="s">
        <v>31</v>
      </c>
      <c r="C38" t="s">
        <v>36</v>
      </c>
      <c r="E38" s="5">
        <f t="shared" ref="E38:U38" si="7">((E30-E$27*0.1)/0.9-E$27)/(E$20-E$19)/$W30*24*100*(1+($X$36/4)/100)</f>
        <v>27.654688301099711</v>
      </c>
      <c r="F38" s="5">
        <f t="shared" si="7"/>
        <v>24.730908284388995</v>
      </c>
      <c r="G38" s="5">
        <f t="shared" si="7"/>
        <v>58.126435572050021</v>
      </c>
      <c r="H38" s="5">
        <f t="shared" si="7"/>
        <v>54.739944807815604</v>
      </c>
      <c r="I38" s="5">
        <f t="shared" si="7"/>
        <v>30.549341933375619</v>
      </c>
      <c r="J38" s="5">
        <f t="shared" si="7"/>
        <v>35.086954343623077</v>
      </c>
      <c r="K38" s="5">
        <f t="shared" si="7"/>
        <v>279.24106494331056</v>
      </c>
      <c r="L38" s="5">
        <f t="shared" si="7"/>
        <v>41.135416230666848</v>
      </c>
      <c r="M38" s="5">
        <f t="shared" si="7"/>
        <v>23.749176782331777</v>
      </c>
      <c r="N38" s="5">
        <f t="shared" si="7"/>
        <v>49.601803871625599</v>
      </c>
      <c r="O38" s="5">
        <f t="shared" si="7"/>
        <v>56.102194355257957</v>
      </c>
      <c r="P38" s="5">
        <f t="shared" si="7"/>
        <v>50.571090254749564</v>
      </c>
      <c r="Q38" s="5">
        <f t="shared" si="7"/>
        <v>60.474847197920219</v>
      </c>
      <c r="R38" s="5">
        <f t="shared" si="7"/>
        <v>42.210096321938423</v>
      </c>
      <c r="S38" s="5">
        <f t="shared" si="7"/>
        <v>41.087765812878651</v>
      </c>
      <c r="T38" s="5">
        <f t="shared" si="7"/>
        <v>557.845076071265</v>
      </c>
      <c r="U38" s="5">
        <f t="shared" si="7"/>
        <v>59.104719362225907</v>
      </c>
      <c r="V38" s="8"/>
      <c r="W38" s="18">
        <v>109.46194769792686</v>
      </c>
      <c r="X38" s="18">
        <v>20.504705882352944</v>
      </c>
    </row>
    <row r="39" spans="1:24">
      <c r="C39" s="6" t="s">
        <v>20</v>
      </c>
      <c r="D39" s="6"/>
      <c r="E39" s="7">
        <f>AVERAGE(E36:E38)</f>
        <v>24.484873438089405</v>
      </c>
      <c r="F39" s="7">
        <f t="shared" ref="F39:U39" si="8">AVERAGE(F36:F38)</f>
        <v>22.785738815273568</v>
      </c>
      <c r="G39" s="7">
        <f t="shared" si="8"/>
        <v>50.304632832833171</v>
      </c>
      <c r="H39" s="7">
        <f t="shared" si="8"/>
        <v>50.585151702923802</v>
      </c>
      <c r="I39" s="7">
        <f t="shared" si="8"/>
        <v>27.603549192178711</v>
      </c>
      <c r="J39" s="7">
        <f t="shared" si="8"/>
        <v>30.369033602250134</v>
      </c>
      <c r="K39" s="7">
        <f t="shared" si="8"/>
        <v>218.85037411688799</v>
      </c>
      <c r="L39" s="7">
        <f t="shared" si="8"/>
        <v>37.140736362733421</v>
      </c>
      <c r="M39" s="7">
        <f t="shared" si="8"/>
        <v>21.792180471894934</v>
      </c>
      <c r="N39" s="7">
        <f t="shared" si="8"/>
        <v>40.264071374551385</v>
      </c>
      <c r="O39" s="7">
        <f t="shared" si="8"/>
        <v>47.622413005897002</v>
      </c>
      <c r="P39" s="7">
        <f t="shared" si="8"/>
        <v>42.752175689062113</v>
      </c>
      <c r="Q39" s="7">
        <f t="shared" si="8"/>
        <v>52.511005630245506</v>
      </c>
      <c r="R39" s="7">
        <f t="shared" si="8"/>
        <v>35.389457578584128</v>
      </c>
      <c r="S39" s="7">
        <f t="shared" si="8"/>
        <v>36.264508633159977</v>
      </c>
      <c r="T39" s="7">
        <f t="shared" si="8"/>
        <v>495.89623713543443</v>
      </c>
      <c r="U39" s="7">
        <f t="shared" si="8"/>
        <v>47.928172922895598</v>
      </c>
      <c r="V39" s="41"/>
    </row>
    <row r="40" spans="1:24">
      <c r="C40" s="52" t="s">
        <v>85</v>
      </c>
      <c r="D40" s="52"/>
      <c r="E40" s="52">
        <f>_xlfn.STDEV.S(E36:E38)</f>
        <v>4.4827951694809691</v>
      </c>
      <c r="F40" s="52">
        <f t="shared" ref="F40:U40" si="9">_xlfn.STDEV.S(F36:F38)</f>
        <v>2.750885044337108</v>
      </c>
      <c r="G40" s="52">
        <f t="shared" si="9"/>
        <v>11.061699516007513</v>
      </c>
      <c r="H40" s="52">
        <f t="shared" si="9"/>
        <v>5.875764757792207</v>
      </c>
      <c r="I40" s="52">
        <f t="shared" si="9"/>
        <v>4.1659800465408825</v>
      </c>
      <c r="J40" s="52">
        <f t="shared" si="9"/>
        <v>6.6721474986509346</v>
      </c>
      <c r="K40" s="52">
        <f t="shared" si="9"/>
        <v>85.405334007807312</v>
      </c>
      <c r="L40" s="52">
        <f t="shared" si="9"/>
        <v>5.6493304465701879</v>
      </c>
      <c r="M40" s="52">
        <f t="shared" si="9"/>
        <v>2.7676107237338905</v>
      </c>
      <c r="N40" s="52">
        <f t="shared" si="9"/>
        <v>13.205547939174334</v>
      </c>
      <c r="O40" s="52">
        <f t="shared" si="9"/>
        <v>11.992221790224667</v>
      </c>
      <c r="P40" s="52">
        <f t="shared" si="9"/>
        <v>11.057615021831735</v>
      </c>
      <c r="Q40" s="52">
        <f t="shared" si="9"/>
        <v>11.262572753596224</v>
      </c>
      <c r="R40" s="52">
        <f t="shared" si="9"/>
        <v>9.6458398148990288</v>
      </c>
      <c r="S40" s="52">
        <f t="shared" si="9"/>
        <v>6.821115718371531</v>
      </c>
      <c r="T40" s="52">
        <f t="shared" si="9"/>
        <v>87.608888196318176</v>
      </c>
      <c r="U40" s="52">
        <f t="shared" si="9"/>
        <v>15.806023554993654</v>
      </c>
      <c r="V40" s="3"/>
    </row>
    <row r="41" spans="1:24">
      <c r="V41" s="3"/>
    </row>
    <row r="42" spans="1:24" ht="14.45" customHeight="1">
      <c r="A42" s="96" t="s">
        <v>99</v>
      </c>
      <c r="B42" s="1" t="s">
        <v>97</v>
      </c>
      <c r="C42" s="1"/>
      <c r="D42" s="1"/>
      <c r="E42" s="1"/>
      <c r="F42" s="1"/>
      <c r="G42" s="1"/>
      <c r="V42" s="3"/>
      <c r="X42" s="76"/>
    </row>
    <row r="43" spans="1:24">
      <c r="A43" s="96"/>
      <c r="V43" s="3"/>
      <c r="X43" s="76"/>
    </row>
    <row r="44" spans="1:24">
      <c r="A44" s="96"/>
      <c r="B44" t="s">
        <v>31</v>
      </c>
      <c r="C44" t="s">
        <v>34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8"/>
      <c r="X44" s="76"/>
    </row>
    <row r="45" spans="1:24">
      <c r="A45" s="96"/>
      <c r="B45" t="s">
        <v>31</v>
      </c>
      <c r="C45" t="s">
        <v>35</v>
      </c>
      <c r="E45" s="5">
        <f t="shared" ref="E45:U45" si="10">((E29-E$19*0.1)/0.9-E$27)/(E$20-E$19)/$W29*24*E12*(1+($X$36/4)/100)</f>
        <v>1.5989350729348577</v>
      </c>
      <c r="F45" s="5">
        <f t="shared" si="10"/>
        <v>1.7395440643622919</v>
      </c>
      <c r="G45" s="5">
        <f t="shared" si="10"/>
        <v>10.743477024068277</v>
      </c>
      <c r="H45" s="5">
        <f t="shared" si="10"/>
        <v>7.7038620349258089</v>
      </c>
      <c r="I45" s="5">
        <f t="shared" si="10"/>
        <v>4.2015125116039798</v>
      </c>
      <c r="J45" s="5">
        <f t="shared" si="10"/>
        <v>7.4271503698710024</v>
      </c>
      <c r="K45" s="5">
        <f t="shared" si="10"/>
        <v>39.129305496774528</v>
      </c>
      <c r="L45" s="5">
        <f t="shared" si="10"/>
        <v>11.463498076142164</v>
      </c>
      <c r="M45" s="5">
        <f t="shared" si="10"/>
        <v>1.4809081099035153</v>
      </c>
      <c r="N45" s="5">
        <f t="shared" si="10"/>
        <v>7.1774964783165514</v>
      </c>
      <c r="O45" s="5">
        <f t="shared" si="10"/>
        <v>37.03476067901839</v>
      </c>
      <c r="P45" s="5">
        <f t="shared" si="10"/>
        <v>15.066776870628463</v>
      </c>
      <c r="Q45" s="5">
        <f t="shared" si="10"/>
        <v>18.026351002660697</v>
      </c>
      <c r="R45" s="5">
        <f t="shared" si="10"/>
        <v>2.5841037929932469</v>
      </c>
      <c r="S45" s="5">
        <f t="shared" si="10"/>
        <v>13.393109783728534</v>
      </c>
      <c r="T45" s="5">
        <f t="shared" si="10"/>
        <v>80.98871246240634</v>
      </c>
      <c r="U45" s="5">
        <f t="shared" si="10"/>
        <v>367.06243611124791</v>
      </c>
      <c r="V45" s="8"/>
      <c r="X45" s="76"/>
    </row>
    <row r="46" spans="1:24">
      <c r="A46" s="96"/>
      <c r="B46" t="s">
        <v>31</v>
      </c>
      <c r="C46" t="s">
        <v>36</v>
      </c>
      <c r="E46" s="5">
        <f t="shared" ref="E46:U46" si="11">((E30-E$19*0.1)/0.9-E$27)/(E$20-E$19)/$W30*24*E13*(1+($X$36/4)/100)</f>
        <v>1.9248429790332027</v>
      </c>
      <c r="F46" s="5">
        <f t="shared" si="11"/>
        <v>1.9368639988690135</v>
      </c>
      <c r="G46" s="5">
        <f t="shared" si="11"/>
        <v>14.112792875443711</v>
      </c>
      <c r="H46" s="5">
        <f t="shared" si="11"/>
        <v>7.9548654976688589</v>
      </c>
      <c r="I46" s="5">
        <f t="shared" si="11"/>
        <v>5.1546470635764114</v>
      </c>
      <c r="J46" s="5">
        <f t="shared" si="11"/>
        <v>9.3554449081247384</v>
      </c>
      <c r="K46" s="5">
        <f t="shared" si="11"/>
        <v>67.719179335018239</v>
      </c>
      <c r="L46" s="5">
        <f t="shared" si="11"/>
        <v>13.63533993552717</v>
      </c>
      <c r="M46" s="5">
        <f t="shared" si="11"/>
        <v>1.7366383771311844</v>
      </c>
      <c r="N46" s="5">
        <f t="shared" si="11"/>
        <v>12.432761684995484</v>
      </c>
      <c r="O46" s="5">
        <f t="shared" si="11"/>
        <v>47.72506329858944</v>
      </c>
      <c r="P46" s="5">
        <f t="shared" si="11"/>
        <v>19.1121978840244</v>
      </c>
      <c r="Q46" s="5">
        <f t="shared" si="11"/>
        <v>22.897417547427189</v>
      </c>
      <c r="R46" s="5">
        <f t="shared" si="11"/>
        <v>3.481932728218804</v>
      </c>
      <c r="S46" s="5">
        <f t="shared" si="11"/>
        <v>15.861129399490864</v>
      </c>
      <c r="T46" s="5">
        <f t="shared" si="11"/>
        <v>98.036042422613818</v>
      </c>
      <c r="U46" s="5">
        <f t="shared" si="11"/>
        <v>590.61181321998447</v>
      </c>
      <c r="V46" s="8"/>
      <c r="X46" s="3"/>
    </row>
    <row r="47" spans="1:24">
      <c r="A47" s="96"/>
      <c r="C47" s="6" t="s">
        <v>20</v>
      </c>
      <c r="D47" s="6"/>
      <c r="E47" s="7">
        <f>AVERAGE(E44:E46)</f>
        <v>1.7618890259840301</v>
      </c>
      <c r="F47" s="7">
        <f t="shared" ref="F47:U47" si="12">AVERAGE(F44:F46)</f>
        <v>1.8382040316156527</v>
      </c>
      <c r="G47" s="7">
        <f t="shared" si="12"/>
        <v>12.428134949755993</v>
      </c>
      <c r="H47" s="7">
        <f t="shared" si="12"/>
        <v>7.8293637662973339</v>
      </c>
      <c r="I47" s="7">
        <f t="shared" si="12"/>
        <v>4.678079787590196</v>
      </c>
      <c r="J47" s="7">
        <f t="shared" si="12"/>
        <v>8.3912976389978695</v>
      </c>
      <c r="K47" s="7">
        <f t="shared" si="12"/>
        <v>53.424242415896387</v>
      </c>
      <c r="L47" s="7">
        <f t="shared" si="12"/>
        <v>12.549419005834668</v>
      </c>
      <c r="M47" s="7">
        <f t="shared" si="12"/>
        <v>1.6087732435173498</v>
      </c>
      <c r="N47" s="7">
        <f t="shared" si="12"/>
        <v>9.8051290816560179</v>
      </c>
      <c r="O47" s="7">
        <f t="shared" si="12"/>
        <v>42.379911988803912</v>
      </c>
      <c r="P47" s="7">
        <f t="shared" si="12"/>
        <v>17.089487377326432</v>
      </c>
      <c r="Q47" s="7">
        <f t="shared" si="12"/>
        <v>20.461884275043943</v>
      </c>
      <c r="R47" s="7">
        <f t="shared" si="12"/>
        <v>3.0330182606060254</v>
      </c>
      <c r="S47" s="7">
        <f t="shared" si="12"/>
        <v>14.627119591609699</v>
      </c>
      <c r="T47" s="7">
        <f t="shared" si="12"/>
        <v>89.512377442510086</v>
      </c>
      <c r="U47" s="7">
        <f t="shared" si="12"/>
        <v>478.83712466561622</v>
      </c>
      <c r="V47" s="77"/>
      <c r="X47" s="3"/>
    </row>
    <row r="48" spans="1:24">
      <c r="C48" s="52" t="s">
        <v>85</v>
      </c>
      <c r="D48" s="52"/>
      <c r="E48" s="52">
        <f>_xlfn.STDEV.S(E44:E46)</f>
        <v>0.2304516904444483</v>
      </c>
      <c r="F48" s="52">
        <f t="shared" ref="F48:U48" si="13">_xlfn.STDEV.S(F44:F46)</f>
        <v>0.13952626375298827</v>
      </c>
      <c r="G48" s="52">
        <f t="shared" si="13"/>
        <v>2.38246608646691</v>
      </c>
      <c r="H48" s="52">
        <f t="shared" si="13"/>
        <v>0.17748625060691556</v>
      </c>
      <c r="I48" s="52">
        <f t="shared" si="13"/>
        <v>0.67396790508289883</v>
      </c>
      <c r="J48" s="52">
        <f t="shared" si="13"/>
        <v>1.3635101441242072</v>
      </c>
      <c r="K48" s="52">
        <f t="shared" si="13"/>
        <v>20.216093664289971</v>
      </c>
      <c r="L48" s="52">
        <f t="shared" si="13"/>
        <v>1.5357241064359384</v>
      </c>
      <c r="M48" s="52">
        <f t="shared" si="13"/>
        <v>0.18082860611133275</v>
      </c>
      <c r="N48" s="52">
        <f t="shared" si="13"/>
        <v>3.7160336645763912</v>
      </c>
      <c r="O48" s="52">
        <f t="shared" si="13"/>
        <v>7.559185475235056</v>
      </c>
      <c r="P48" s="52">
        <f t="shared" si="13"/>
        <v>2.8605446313268028</v>
      </c>
      <c r="Q48" s="52">
        <f t="shared" si="13"/>
        <v>3.4443641854153078</v>
      </c>
      <c r="R48" s="52">
        <f t="shared" si="13"/>
        <v>0.6348609284434894</v>
      </c>
      <c r="S48" s="52">
        <f t="shared" si="13"/>
        <v>1.7451534064069609</v>
      </c>
      <c r="T48" s="52">
        <f t="shared" si="13"/>
        <v>12.054282615987304</v>
      </c>
      <c r="U48" s="52">
        <f t="shared" si="13"/>
        <v>158.07328048361606</v>
      </c>
      <c r="V48" s="3"/>
      <c r="X48" s="3"/>
    </row>
    <row r="49" spans="1:24">
      <c r="V49" s="3"/>
      <c r="X49" s="3"/>
    </row>
    <row r="50" spans="1:24">
      <c r="B50" s="1" t="s">
        <v>98</v>
      </c>
      <c r="C50" s="1"/>
      <c r="D50" s="1"/>
      <c r="E50" s="1"/>
      <c r="F50" s="1"/>
      <c r="G50" s="1"/>
      <c r="V50" s="64"/>
      <c r="X50" s="3"/>
    </row>
    <row r="51" spans="1:24">
      <c r="V51" s="64"/>
      <c r="X51" s="3"/>
    </row>
    <row r="52" spans="1:24">
      <c r="B52" t="s">
        <v>31</v>
      </c>
      <c r="C52" t="s">
        <v>34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8"/>
      <c r="X52" s="3"/>
    </row>
    <row r="53" spans="1:24">
      <c r="B53" t="s">
        <v>31</v>
      </c>
      <c r="C53" t="s">
        <v>35</v>
      </c>
      <c r="E53" s="5">
        <f t="shared" ref="E53:T53" si="14">E45/(E$9*$W$36)*10^4</f>
        <v>28.907516394426764</v>
      </c>
      <c r="F53" s="5">
        <f t="shared" si="14"/>
        <v>21.104136192858412</v>
      </c>
      <c r="G53" s="5">
        <f t="shared" si="14"/>
        <v>70.238326274118705</v>
      </c>
      <c r="H53" s="5">
        <f t="shared" si="14"/>
        <v>66.70620963120453</v>
      </c>
      <c r="I53" s="5">
        <f t="shared" si="14"/>
        <v>34.273055472670009</v>
      </c>
      <c r="J53" s="5">
        <f t="shared" si="14"/>
        <v>37.129011303254778</v>
      </c>
      <c r="K53" s="5">
        <f t="shared" si="14"/>
        <v>319.21046210426221</v>
      </c>
      <c r="L53" s="5">
        <f t="shared" si="14"/>
        <v>62.026508670143045</v>
      </c>
      <c r="M53" s="5">
        <f t="shared" si="14"/>
        <v>58.136151900791141</v>
      </c>
      <c r="N53" s="5">
        <f t="shared" si="14"/>
        <v>49.142674091279538</v>
      </c>
      <c r="O53" s="5">
        <f t="shared" si="14"/>
        <v>102.62450200226475</v>
      </c>
      <c r="P53" s="5">
        <f t="shared" si="14"/>
        <v>74.625952035070384</v>
      </c>
      <c r="Q53" s="5">
        <f t="shared" si="14"/>
        <v>89.284763213977826</v>
      </c>
      <c r="R53" s="5">
        <f t="shared" si="14"/>
        <v>98.065227637158529</v>
      </c>
      <c r="S53" s="5">
        <f t="shared" si="14"/>
        <v>57.873427922919554</v>
      </c>
      <c r="T53" s="5">
        <f t="shared" si="14"/>
        <v>1056.7133172165265</v>
      </c>
      <c r="U53" s="5">
        <f>U45/(U12*$W$36/100)*100</f>
        <v>33.53333681985994</v>
      </c>
      <c r="V53" s="8"/>
      <c r="X53" s="3"/>
    </row>
    <row r="54" spans="1:24">
      <c r="B54" t="s">
        <v>31</v>
      </c>
      <c r="C54" t="s">
        <v>36</v>
      </c>
      <c r="E54" s="5">
        <f t="shared" ref="E54:T54" si="15">E46/(E$9*$W$36)*10^4</f>
        <v>34.79968068432413</v>
      </c>
      <c r="F54" s="5">
        <f t="shared" si="15"/>
        <v>23.498020232192797</v>
      </c>
      <c r="G54" s="5">
        <f t="shared" si="15"/>
        <v>92.266120959144487</v>
      </c>
      <c r="H54" s="5">
        <f t="shared" si="15"/>
        <v>68.879598709044799</v>
      </c>
      <c r="I54" s="5">
        <f t="shared" si="15"/>
        <v>42.048072988968833</v>
      </c>
      <c r="J54" s="5">
        <f t="shared" si="15"/>
        <v>46.76873396152525</v>
      </c>
      <c r="K54" s="5">
        <f t="shared" si="15"/>
        <v>552.4419678400493</v>
      </c>
      <c r="L54" s="5">
        <f t="shared" si="15"/>
        <v>73.777875227414583</v>
      </c>
      <c r="M54" s="5">
        <f t="shared" si="15"/>
        <v>68.175379562355033</v>
      </c>
      <c r="N54" s="5">
        <f t="shared" si="15"/>
        <v>85.124271030444703</v>
      </c>
      <c r="O54" s="5">
        <f t="shared" si="15"/>
        <v>132.24767122146068</v>
      </c>
      <c r="P54" s="5">
        <f t="shared" si="15"/>
        <v>94.662977677619665</v>
      </c>
      <c r="Q54" s="5">
        <f t="shared" si="15"/>
        <v>113.41122247269371</v>
      </c>
      <c r="R54" s="5">
        <f t="shared" si="15"/>
        <v>132.13731063585871</v>
      </c>
      <c r="S54" s="5">
        <f t="shared" si="15"/>
        <v>68.538072479085457</v>
      </c>
      <c r="T54" s="5">
        <f t="shared" si="15"/>
        <v>1279.1411104759566</v>
      </c>
      <c r="U54" s="5">
        <f>U46/(U13*$W$36/100)*100</f>
        <v>53.955902086617947</v>
      </c>
      <c r="V54" s="8"/>
      <c r="X54" s="3"/>
    </row>
    <row r="55" spans="1:24">
      <c r="C55" s="6" t="s">
        <v>20</v>
      </c>
      <c r="D55" s="6"/>
      <c r="E55" s="32">
        <f>AVERAGE(E52:E54)</f>
        <v>31.853598539375447</v>
      </c>
      <c r="F55" s="32">
        <f t="shared" ref="F55:S55" si="16">AVERAGE(F52:F54)</f>
        <v>22.301078212525603</v>
      </c>
      <c r="G55" s="32">
        <f t="shared" si="16"/>
        <v>81.252223616631596</v>
      </c>
      <c r="H55" s="32">
        <f t="shared" si="16"/>
        <v>67.792904170124672</v>
      </c>
      <c r="I55" s="32">
        <f t="shared" si="16"/>
        <v>38.160564230819418</v>
      </c>
      <c r="J55" s="32">
        <f t="shared" si="16"/>
        <v>41.948872632390014</v>
      </c>
      <c r="K55" s="32">
        <f t="shared" si="16"/>
        <v>435.82621497215575</v>
      </c>
      <c r="L55" s="32">
        <f t="shared" si="16"/>
        <v>67.902191948778807</v>
      </c>
      <c r="M55" s="32">
        <f t="shared" si="16"/>
        <v>63.155765731573084</v>
      </c>
      <c r="N55" s="32">
        <f t="shared" si="16"/>
        <v>67.133472560862117</v>
      </c>
      <c r="O55" s="32">
        <f t="shared" si="16"/>
        <v>117.43608661186272</v>
      </c>
      <c r="P55" s="32">
        <f t="shared" si="16"/>
        <v>84.644464856345024</v>
      </c>
      <c r="Q55" s="32">
        <f t="shared" si="16"/>
        <v>101.34799284333576</v>
      </c>
      <c r="R55" s="32">
        <f t="shared" si="16"/>
        <v>115.10126913650862</v>
      </c>
      <c r="S55" s="32">
        <f t="shared" si="16"/>
        <v>63.205750201002502</v>
      </c>
      <c r="T55" s="32">
        <f>AVERAGE(T52:T54)</f>
        <v>1167.9272138462416</v>
      </c>
      <c r="U55" s="32">
        <f>AVERAGE(U52:U54)</f>
        <v>43.74461945323894</v>
      </c>
      <c r="V55" s="45"/>
      <c r="X55" s="8"/>
    </row>
    <row r="56" spans="1:24">
      <c r="C56" s="52" t="s">
        <v>85</v>
      </c>
      <c r="D56" s="52"/>
      <c r="E56" s="52">
        <f>_xlfn.STDEV.S(E52:E54)</f>
        <v>4.1663893252516457</v>
      </c>
      <c r="F56" s="52">
        <f t="shared" ref="F56:U56" si="17">_xlfn.STDEV.S(F52:F54)</f>
        <v>1.6927316375875872</v>
      </c>
      <c r="G56" s="52">
        <f t="shared" si="17"/>
        <v>15.576002996366727</v>
      </c>
      <c r="H56" s="52">
        <f t="shared" si="17"/>
        <v>1.5368181550976319</v>
      </c>
      <c r="I56" s="52">
        <f t="shared" si="17"/>
        <v>5.4977676096191184</v>
      </c>
      <c r="J56" s="52">
        <f t="shared" si="17"/>
        <v>6.8163132604206531</v>
      </c>
      <c r="K56" s="52">
        <f t="shared" si="17"/>
        <v>164.9195792921241</v>
      </c>
      <c r="L56" s="52">
        <f t="shared" si="17"/>
        <v>8.3094709808555187</v>
      </c>
      <c r="M56" s="52">
        <f t="shared" si="17"/>
        <v>7.0988059573673938</v>
      </c>
      <c r="N56" s="52">
        <f t="shared" si="17"/>
        <v>25.442831193604832</v>
      </c>
      <c r="O56" s="52">
        <f t="shared" si="17"/>
        <v>20.946743835129993</v>
      </c>
      <c r="P56" s="52">
        <f t="shared" si="17"/>
        <v>14.168316706655357</v>
      </c>
      <c r="Q56" s="52">
        <f t="shared" si="17"/>
        <v>17.059982947859027</v>
      </c>
      <c r="R56" s="52">
        <f t="shared" si="17"/>
        <v>24.092600937531802</v>
      </c>
      <c r="S56" s="52">
        <f t="shared" si="17"/>
        <v>7.5410424846091093</v>
      </c>
      <c r="T56" s="52">
        <f t="shared" si="17"/>
        <v>157.28020093810241</v>
      </c>
      <c r="U56" s="52">
        <f t="shared" si="17"/>
        <v>14.440934389349458</v>
      </c>
      <c r="V56" s="3"/>
    </row>
    <row r="57" spans="1:24">
      <c r="V57" s="39"/>
    </row>
    <row r="58" spans="1:24" ht="14.45" customHeight="1">
      <c r="A58" s="94" t="s">
        <v>102</v>
      </c>
      <c r="B58" s="1" t="s">
        <v>32</v>
      </c>
      <c r="C58" s="1"/>
      <c r="D58" s="1"/>
      <c r="E58" s="1"/>
      <c r="F58" s="1"/>
      <c r="G58" s="1"/>
      <c r="H58" s="3"/>
      <c r="I58" s="3"/>
      <c r="J58" s="3"/>
      <c r="K58" s="3"/>
      <c r="L58" s="3"/>
      <c r="V58" s="3"/>
    </row>
    <row r="59" spans="1:24">
      <c r="A59" s="94"/>
      <c r="V59" s="3"/>
    </row>
    <row r="60" spans="1:24">
      <c r="A60" s="94"/>
      <c r="B60" t="s">
        <v>31</v>
      </c>
      <c r="C60" t="s">
        <v>34</v>
      </c>
      <c r="V60" s="3"/>
    </row>
    <row r="61" spans="1:24">
      <c r="A61" s="94"/>
      <c r="B61" t="s">
        <v>31</v>
      </c>
      <c r="C61" t="s">
        <v>35</v>
      </c>
      <c r="E61">
        <f t="shared" ref="E61:T61" si="18">($X$36*E12)/E45</f>
        <v>96.645641980744301</v>
      </c>
      <c r="F61">
        <f t="shared" si="18"/>
        <v>98.360083723498036</v>
      </c>
      <c r="G61">
        <f t="shared" si="18"/>
        <v>48.395294703028135</v>
      </c>
      <c r="H61">
        <f t="shared" si="18"/>
        <v>44.097059254480669</v>
      </c>
      <c r="I61">
        <f t="shared" si="18"/>
        <v>83.518372273013654</v>
      </c>
      <c r="J61">
        <f t="shared" si="18"/>
        <v>80.044953517568757</v>
      </c>
      <c r="K61">
        <f t="shared" si="18"/>
        <v>12.969947597339198</v>
      </c>
      <c r="L61">
        <f t="shared" si="18"/>
        <v>61.726972432710454</v>
      </c>
      <c r="M61">
        <f t="shared" si="18"/>
        <v>103.22919178224393</v>
      </c>
      <c r="N61">
        <f t="shared" si="18"/>
        <v>67.417730257665625</v>
      </c>
      <c r="O61">
        <f t="shared" si="18"/>
        <v>53.236615143930351</v>
      </c>
      <c r="P61">
        <f t="shared" si="18"/>
        <v>59.200850438047105</v>
      </c>
      <c r="Q61">
        <f t="shared" si="18"/>
        <v>46.585439581811535</v>
      </c>
      <c r="R61">
        <f t="shared" si="18"/>
        <v>72.305421268287802</v>
      </c>
      <c r="S61">
        <f t="shared" si="18"/>
        <v>64.990353024381108</v>
      </c>
      <c r="T61">
        <f t="shared" si="18"/>
        <v>4.8238241831561748</v>
      </c>
      <c r="U61">
        <f>$X$36/U37*100</f>
        <v>55.792648773034045</v>
      </c>
      <c r="V61" s="3"/>
    </row>
    <row r="62" spans="1:24">
      <c r="A62" s="94"/>
      <c r="B62" t="s">
        <v>31</v>
      </c>
      <c r="C62" t="s">
        <v>36</v>
      </c>
      <c r="E62">
        <f t="shared" ref="E62:T62" si="19">($X$36*E13)/E46</f>
        <v>74.400184297439537</v>
      </c>
      <c r="F62">
        <f t="shared" si="19"/>
        <v>82.891950530726831</v>
      </c>
      <c r="G62">
        <f t="shared" si="19"/>
        <v>35.342315431388137</v>
      </c>
      <c r="H62">
        <f t="shared" si="19"/>
        <v>37.413368245520445</v>
      </c>
      <c r="I62">
        <f t="shared" si="19"/>
        <v>67.345455852572968</v>
      </c>
      <c r="J62">
        <f t="shared" si="19"/>
        <v>58.495064035407424</v>
      </c>
      <c r="K62">
        <f t="shared" si="19"/>
        <v>7.3522497779506226</v>
      </c>
      <c r="L62">
        <f t="shared" si="19"/>
        <v>49.762895729231914</v>
      </c>
      <c r="M62">
        <f t="shared" si="19"/>
        <v>86.240710553994319</v>
      </c>
      <c r="N62">
        <f t="shared" si="19"/>
        <v>41.752024530528338</v>
      </c>
      <c r="O62">
        <f t="shared" si="19"/>
        <v>36.944617291286988</v>
      </c>
      <c r="P62">
        <f t="shared" si="19"/>
        <v>40.776374967321082</v>
      </c>
      <c r="Q62">
        <f t="shared" si="19"/>
        <v>34.19470033965645</v>
      </c>
      <c r="R62">
        <f t="shared" si="19"/>
        <v>48.811092518441519</v>
      </c>
      <c r="S62">
        <f t="shared" si="19"/>
        <v>49.777811017783911</v>
      </c>
      <c r="T62">
        <f t="shared" si="19"/>
        <v>3.7326749597082927</v>
      </c>
      <c r="U62">
        <f>$X$36/U38*100</f>
        <v>34.692163508448353</v>
      </c>
      <c r="V62" s="3"/>
    </row>
    <row r="63" spans="1:24">
      <c r="A63" s="94"/>
      <c r="C63" s="6" t="s">
        <v>20</v>
      </c>
      <c r="D63" s="6"/>
      <c r="E63" s="7">
        <f>AVERAGE(E60:E62)</f>
        <v>85.522913139091912</v>
      </c>
      <c r="F63" s="7">
        <f t="shared" ref="F63:U63" si="20">AVERAGE(F60:F62)</f>
        <v>90.626017127112434</v>
      </c>
      <c r="G63" s="7">
        <f t="shared" si="20"/>
        <v>41.868805067208136</v>
      </c>
      <c r="H63" s="7">
        <f t="shared" si="20"/>
        <v>40.755213750000557</v>
      </c>
      <c r="I63" s="7">
        <f t="shared" si="20"/>
        <v>75.431914062793311</v>
      </c>
      <c r="J63" s="7">
        <f t="shared" si="20"/>
        <v>69.270008776488083</v>
      </c>
      <c r="K63" s="7">
        <f t="shared" si="20"/>
        <v>10.161098687644911</v>
      </c>
      <c r="L63" s="7">
        <f t="shared" si="20"/>
        <v>55.744934080971184</v>
      </c>
      <c r="M63" s="7">
        <f t="shared" si="20"/>
        <v>94.734951168119125</v>
      </c>
      <c r="N63" s="7">
        <f t="shared" si="20"/>
        <v>54.584877394096978</v>
      </c>
      <c r="O63" s="7">
        <f t="shared" si="20"/>
        <v>45.09061621760867</v>
      </c>
      <c r="P63" s="7">
        <f t="shared" si="20"/>
        <v>49.988612702684094</v>
      </c>
      <c r="Q63" s="7">
        <f t="shared" si="20"/>
        <v>40.390069960733996</v>
      </c>
      <c r="R63" s="7">
        <f t="shared" si="20"/>
        <v>60.558256893364657</v>
      </c>
      <c r="S63" s="7">
        <f t="shared" si="20"/>
        <v>57.384082021082506</v>
      </c>
      <c r="T63" s="7">
        <f t="shared" si="20"/>
        <v>4.2782495714322337</v>
      </c>
      <c r="U63" s="7">
        <f t="shared" si="20"/>
        <v>45.242406140741195</v>
      </c>
      <c r="V63" s="41"/>
    </row>
    <row r="64" spans="1:24">
      <c r="V64" s="3"/>
    </row>
    <row r="65" spans="2:22">
      <c r="V65" s="3"/>
    </row>
    <row r="66" spans="2:22">
      <c r="B66" s="1" t="s">
        <v>92</v>
      </c>
      <c r="C66" s="1"/>
      <c r="D66" s="1"/>
      <c r="E66" s="1"/>
      <c r="F66" s="1"/>
      <c r="G66" s="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3"/>
    </row>
    <row r="67" spans="2:22">
      <c r="B67" s="3"/>
      <c r="C67" s="3"/>
      <c r="D67" s="3"/>
      <c r="E67" s="4" t="s">
        <v>3</v>
      </c>
      <c r="F67" s="4" t="s">
        <v>43</v>
      </c>
      <c r="G67" s="4" t="s">
        <v>44</v>
      </c>
      <c r="H67" s="4" t="s">
        <v>4</v>
      </c>
      <c r="I67" s="4" t="s">
        <v>5</v>
      </c>
      <c r="J67" s="4" t="s">
        <v>6</v>
      </c>
      <c r="K67" s="4" t="s">
        <v>7</v>
      </c>
      <c r="L67" s="4" t="s">
        <v>8</v>
      </c>
      <c r="M67" s="4" t="s">
        <v>9</v>
      </c>
      <c r="N67" s="4" t="s">
        <v>10</v>
      </c>
      <c r="O67" s="4" t="s">
        <v>11</v>
      </c>
      <c r="P67" s="4" t="s">
        <v>12</v>
      </c>
      <c r="Q67" s="4" t="s">
        <v>13</v>
      </c>
      <c r="R67" s="4" t="s">
        <v>14</v>
      </c>
      <c r="S67" s="4" t="s">
        <v>15</v>
      </c>
      <c r="T67" s="4" t="s">
        <v>16</v>
      </c>
      <c r="V67" s="3"/>
    </row>
    <row r="68" spans="2:22">
      <c r="B68" t="s">
        <v>31</v>
      </c>
      <c r="C68" t="s">
        <v>17</v>
      </c>
      <c r="D68" s="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3"/>
    </row>
    <row r="69" spans="2:22">
      <c r="B69" t="s">
        <v>31</v>
      </c>
      <c r="C69" t="s">
        <v>18</v>
      </c>
      <c r="D69" s="3"/>
      <c r="E69" s="8">
        <f t="shared" ref="E69:T69" si="21">E37-$X$36</f>
        <v>0.81035269272615551</v>
      </c>
      <c r="F69" s="8">
        <f t="shared" si="21"/>
        <v>0.33586346380520027</v>
      </c>
      <c r="G69" s="8">
        <f t="shared" si="21"/>
        <v>21.978124211263378</v>
      </c>
      <c r="H69" s="8">
        <f t="shared" si="21"/>
        <v>25.925652715679057</v>
      </c>
      <c r="I69" s="8">
        <f t="shared" si="21"/>
        <v>4.1530505686288564</v>
      </c>
      <c r="J69" s="8">
        <f t="shared" si="21"/>
        <v>5.1464069785242437</v>
      </c>
      <c r="K69" s="8">
        <f t="shared" si="21"/>
        <v>137.95497740811248</v>
      </c>
      <c r="L69" s="8">
        <f t="shared" si="21"/>
        <v>12.641350612447042</v>
      </c>
      <c r="M69" s="8">
        <f t="shared" si="21"/>
        <v>-0.66952172089485273</v>
      </c>
      <c r="N69" s="8">
        <f t="shared" si="21"/>
        <v>10.421632995124224</v>
      </c>
      <c r="O69" s="8">
        <f t="shared" si="21"/>
        <v>18.637925774183095</v>
      </c>
      <c r="P69" s="8">
        <f t="shared" si="21"/>
        <v>14.428555241021719</v>
      </c>
      <c r="Q69" s="8">
        <f t="shared" si="21"/>
        <v>24.042458180217857</v>
      </c>
      <c r="R69" s="8">
        <f t="shared" si="21"/>
        <v>8.06411295287689</v>
      </c>
      <c r="S69" s="8">
        <f t="shared" si="21"/>
        <v>10.936545571088352</v>
      </c>
      <c r="T69" s="8">
        <f t="shared" si="21"/>
        <v>413.44269231725093</v>
      </c>
      <c r="V69" s="3"/>
    </row>
    <row r="70" spans="2:22">
      <c r="B70" t="s">
        <v>31</v>
      </c>
      <c r="C70" t="s">
        <v>19</v>
      </c>
      <c r="D70" s="3"/>
      <c r="E70" s="8">
        <f t="shared" ref="E70:T70" si="22">E38-$X$36</f>
        <v>7.1499824187467667</v>
      </c>
      <c r="F70" s="8">
        <f t="shared" si="22"/>
        <v>4.2262024020360514</v>
      </c>
      <c r="G70" s="8">
        <f t="shared" si="22"/>
        <v>37.621729689697077</v>
      </c>
      <c r="H70" s="8">
        <f t="shared" si="22"/>
        <v>34.23523892546266</v>
      </c>
      <c r="I70" s="8">
        <f t="shared" si="22"/>
        <v>10.044636051022675</v>
      </c>
      <c r="J70" s="8">
        <f t="shared" si="22"/>
        <v>14.582248461270133</v>
      </c>
      <c r="K70" s="8">
        <f t="shared" si="22"/>
        <v>258.73635906095762</v>
      </c>
      <c r="L70" s="8">
        <f t="shared" si="22"/>
        <v>20.630710348313904</v>
      </c>
      <c r="M70" s="8">
        <f t="shared" si="22"/>
        <v>3.2444708999788325</v>
      </c>
      <c r="N70" s="8">
        <f t="shared" si="22"/>
        <v>29.097097989272655</v>
      </c>
      <c r="O70" s="8">
        <f t="shared" si="22"/>
        <v>35.597488472905013</v>
      </c>
      <c r="P70" s="8">
        <f t="shared" si="22"/>
        <v>30.06638437239662</v>
      </c>
      <c r="Q70" s="8">
        <f t="shared" si="22"/>
        <v>39.970141315567275</v>
      </c>
      <c r="R70" s="8">
        <f t="shared" si="22"/>
        <v>21.705390439585479</v>
      </c>
      <c r="S70" s="8">
        <f t="shared" si="22"/>
        <v>20.583059930525707</v>
      </c>
      <c r="T70" s="8">
        <f t="shared" si="22"/>
        <v>537.34037018891206</v>
      </c>
    </row>
    <row r="71" spans="2:22">
      <c r="B71" s="12"/>
      <c r="C71" s="6" t="s">
        <v>20</v>
      </c>
      <c r="D71" s="6"/>
      <c r="E71" s="32">
        <f>AVERAGE(E68:E70)</f>
        <v>3.9801675557364611</v>
      </c>
      <c r="F71" s="32">
        <f t="shared" ref="F71:T71" si="23">AVERAGE(F68:F70)</f>
        <v>2.2810329329206258</v>
      </c>
      <c r="G71" s="32">
        <f t="shared" si="23"/>
        <v>29.799926950480227</v>
      </c>
      <c r="H71" s="32">
        <f t="shared" si="23"/>
        <v>30.080445820570858</v>
      </c>
      <c r="I71" s="32">
        <f t="shared" si="23"/>
        <v>7.0988433098257655</v>
      </c>
      <c r="J71" s="32">
        <f t="shared" si="23"/>
        <v>9.8643277198971884</v>
      </c>
      <c r="K71" s="32">
        <f t="shared" si="23"/>
        <v>198.34566823453505</v>
      </c>
      <c r="L71" s="32">
        <f t="shared" si="23"/>
        <v>16.636030480380473</v>
      </c>
      <c r="M71" s="32">
        <f t="shared" si="23"/>
        <v>1.2874745895419899</v>
      </c>
      <c r="N71" s="32">
        <f t="shared" si="23"/>
        <v>19.759365492198441</v>
      </c>
      <c r="O71" s="32">
        <f t="shared" si="23"/>
        <v>27.117707123544054</v>
      </c>
      <c r="P71" s="32">
        <f t="shared" si="23"/>
        <v>22.247469806709169</v>
      </c>
      <c r="Q71" s="32">
        <f t="shared" si="23"/>
        <v>32.006299747892569</v>
      </c>
      <c r="R71" s="32">
        <f t="shared" si="23"/>
        <v>14.884751696231184</v>
      </c>
      <c r="S71" s="32">
        <f t="shared" si="23"/>
        <v>15.75980275080703</v>
      </c>
      <c r="T71" s="32">
        <f t="shared" si="23"/>
        <v>475.3915312530815</v>
      </c>
      <c r="U71" s="45"/>
      <c r="V71" s="45"/>
    </row>
    <row r="72" spans="2:22">
      <c r="B72" s="3"/>
      <c r="C72" s="52" t="s">
        <v>85</v>
      </c>
      <c r="D72" s="52"/>
      <c r="E72" s="52">
        <f>_xlfn.STDEV.S(E68:E70)</f>
        <v>4.4827951694809878</v>
      </c>
      <c r="F72" s="52">
        <f t="shared" ref="F72:T72" si="24">_xlfn.STDEV.S(F68:F70)</f>
        <v>2.7508850443371076</v>
      </c>
      <c r="G72" s="52">
        <f t="shared" si="24"/>
        <v>11.061699516007492</v>
      </c>
      <c r="H72" s="52">
        <f t="shared" si="24"/>
        <v>5.8757647577921972</v>
      </c>
      <c r="I72" s="52">
        <f t="shared" si="24"/>
        <v>4.1659800465408861</v>
      </c>
      <c r="J72" s="52">
        <f t="shared" si="24"/>
        <v>6.6721474986509453</v>
      </c>
      <c r="K72" s="52">
        <f t="shared" si="24"/>
        <v>85.405334007807227</v>
      </c>
      <c r="L72" s="52">
        <f t="shared" si="24"/>
        <v>5.6493304465702181</v>
      </c>
      <c r="M72" s="52">
        <f t="shared" si="24"/>
        <v>2.7676107237338909</v>
      </c>
      <c r="N72" s="52">
        <f t="shared" si="24"/>
        <v>13.205547939174339</v>
      </c>
      <c r="O72" s="52">
        <f t="shared" si="24"/>
        <v>11.992221790224685</v>
      </c>
      <c r="P72" s="52">
        <f t="shared" si="24"/>
        <v>11.05761502183173</v>
      </c>
      <c r="Q72" s="52">
        <f t="shared" si="24"/>
        <v>11.262572753596162</v>
      </c>
      <c r="R72" s="52">
        <f t="shared" si="24"/>
        <v>9.6458398148990252</v>
      </c>
      <c r="S72" s="52">
        <f t="shared" si="24"/>
        <v>6.8211157183715558</v>
      </c>
      <c r="T72" s="52">
        <f t="shared" si="24"/>
        <v>87.608888196317849</v>
      </c>
    </row>
    <row r="75" spans="2:22">
      <c r="B75" s="1" t="s">
        <v>95</v>
      </c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9"/>
      <c r="V75" s="39"/>
    </row>
    <row r="76" spans="2:22">
      <c r="B76" s="3"/>
      <c r="C76" s="3"/>
      <c r="D76" s="3"/>
      <c r="E76" s="4" t="s">
        <v>3</v>
      </c>
      <c r="F76" s="4" t="s">
        <v>43</v>
      </c>
      <c r="G76" s="4" t="s">
        <v>44</v>
      </c>
      <c r="H76" s="4" t="s">
        <v>4</v>
      </c>
      <c r="I76" s="4" t="s">
        <v>5</v>
      </c>
      <c r="J76" s="4" t="s">
        <v>6</v>
      </c>
      <c r="K76" s="4" t="s">
        <v>7</v>
      </c>
      <c r="L76" s="4" t="s">
        <v>8</v>
      </c>
      <c r="M76" s="4" t="s">
        <v>9</v>
      </c>
      <c r="N76" s="4" t="s">
        <v>10</v>
      </c>
      <c r="O76" s="4" t="s">
        <v>11</v>
      </c>
      <c r="P76" s="4" t="s">
        <v>12</v>
      </c>
      <c r="Q76" s="4" t="s">
        <v>13</v>
      </c>
      <c r="R76" s="4" t="s">
        <v>14</v>
      </c>
      <c r="S76" s="4" t="s">
        <v>15</v>
      </c>
      <c r="T76" s="4" t="s">
        <v>16</v>
      </c>
      <c r="U76" s="74"/>
      <c r="V76" s="74"/>
    </row>
    <row r="77" spans="2:22">
      <c r="B77" s="3"/>
      <c r="C77" t="s">
        <v>17</v>
      </c>
      <c r="D77" s="3"/>
      <c r="E77" s="72">
        <f t="shared" ref="E77:T77" si="25">$W$36/100*E6-$X$36*E11/100</f>
        <v>1.0902871318593579</v>
      </c>
      <c r="F77" s="72">
        <f t="shared" si="25"/>
        <v>5.4146274422988228</v>
      </c>
      <c r="G77" s="72">
        <f t="shared" si="25"/>
        <v>8.1463494477642353</v>
      </c>
      <c r="H77" s="72">
        <f t="shared" si="25"/>
        <v>7.1170724979048297</v>
      </c>
      <c r="I77" s="72">
        <f t="shared" si="25"/>
        <v>6.2270990711804064</v>
      </c>
      <c r="J77" s="72">
        <f t="shared" si="25"/>
        <v>13.023569477159537</v>
      </c>
      <c r="K77" s="72">
        <f t="shared" si="25"/>
        <v>6.3050725342654195</v>
      </c>
      <c r="L77" s="72">
        <f t="shared" si="25"/>
        <v>10.656204341576521</v>
      </c>
      <c r="M77" s="72">
        <f t="shared" si="25"/>
        <v>1.2170135169308358</v>
      </c>
      <c r="N77" s="72">
        <f t="shared" si="25"/>
        <v>6.5644040440364613</v>
      </c>
      <c r="O77" s="72">
        <f t="shared" si="25"/>
        <v>16.257220296721549</v>
      </c>
      <c r="P77" s="72">
        <f t="shared" si="25"/>
        <v>10.260071129777376</v>
      </c>
      <c r="Q77" s="72">
        <f t="shared" si="25"/>
        <v>4.1577495873188752</v>
      </c>
      <c r="R77" s="72">
        <f t="shared" si="25"/>
        <v>0.64271132728601033</v>
      </c>
      <c r="S77" s="72">
        <f t="shared" si="25"/>
        <v>12.795530762194865</v>
      </c>
      <c r="T77" s="72">
        <f t="shared" si="25"/>
        <v>3.7461022266880053</v>
      </c>
      <c r="U77" s="39"/>
      <c r="V77" s="39"/>
    </row>
    <row r="78" spans="2:22">
      <c r="B78" s="3"/>
      <c r="C78" t="s">
        <v>18</v>
      </c>
      <c r="D78" s="3"/>
      <c r="E78" s="72">
        <f t="shared" ref="E78:T78" si="26">$W$36/100*E7-$X$36*E12/100</f>
        <v>7.2173005540256607</v>
      </c>
      <c r="F78" s="72">
        <f t="shared" si="26"/>
        <v>8.5897185208435989</v>
      </c>
      <c r="G78" s="72">
        <f t="shared" si="26"/>
        <v>13.833358674009201</v>
      </c>
      <c r="H78" s="72">
        <f t="shared" si="26"/>
        <v>7.6676230928933986</v>
      </c>
      <c r="I78" s="72">
        <f t="shared" si="26"/>
        <v>9.5040396043863424</v>
      </c>
      <c r="J78" s="72">
        <f t="shared" si="26"/>
        <v>16.045033821162242</v>
      </c>
      <c r="K78" s="72">
        <f t="shared" si="26"/>
        <v>8.3812317302380457</v>
      </c>
      <c r="L78" s="72">
        <f t="shared" si="26"/>
        <v>13.007807012396668</v>
      </c>
      <c r="M78" s="72">
        <f t="shared" si="26"/>
        <v>1.1250073782027725</v>
      </c>
      <c r="N78" s="72">
        <f t="shared" si="26"/>
        <v>11.302588876098348</v>
      </c>
      <c r="O78" s="72">
        <f t="shared" si="26"/>
        <v>20.314964607148177</v>
      </c>
      <c r="P78" s="72">
        <f t="shared" si="26"/>
        <v>12.644195790320444</v>
      </c>
      <c r="Q78" s="72">
        <f t="shared" si="26"/>
        <v>4.7200188819958075</v>
      </c>
      <c r="R78" s="72">
        <f t="shared" si="26"/>
        <v>0.88624646228971682</v>
      </c>
      <c r="S78" s="72">
        <f t="shared" si="26"/>
        <v>16.084610696702697</v>
      </c>
      <c r="T78" s="72">
        <f t="shared" si="26"/>
        <v>3.176018970886457</v>
      </c>
      <c r="U78" s="39"/>
      <c r="V78" s="39"/>
    </row>
    <row r="79" spans="2:22">
      <c r="B79" s="3"/>
      <c r="C79" t="s">
        <v>19</v>
      </c>
      <c r="D79" s="3"/>
      <c r="E79" s="72">
        <f t="shared" ref="E79:T79" si="27">$W$36/100*E8-$X$36*E13/100</f>
        <v>3.845995607483121</v>
      </c>
      <c r="F79" s="72">
        <f t="shared" si="27"/>
        <v>5.7500271291291085</v>
      </c>
      <c r="G79" s="72">
        <f t="shared" si="27"/>
        <v>8.7363906885420679</v>
      </c>
      <c r="H79" s="72">
        <f t="shared" si="27"/>
        <v>10.757920038615511</v>
      </c>
      <c r="I79" s="72">
        <f t="shared" si="27"/>
        <v>10.116895550136904</v>
      </c>
      <c r="J79" s="72">
        <f t="shared" si="27"/>
        <v>13.868593295740574</v>
      </c>
      <c r="K79" s="72">
        <f t="shared" si="27"/>
        <v>7.0459740176357029</v>
      </c>
      <c r="L79" s="72">
        <f t="shared" si="27"/>
        <v>11.303644771439863</v>
      </c>
      <c r="M79" s="72">
        <f t="shared" si="27"/>
        <v>0.74742582899565924</v>
      </c>
      <c r="N79" s="72">
        <f t="shared" si="27"/>
        <v>9.2529529528888439</v>
      </c>
      <c r="O79" s="72">
        <f t="shared" si="27"/>
        <v>18.321270414581001</v>
      </c>
      <c r="P79" s="72">
        <f t="shared" si="27"/>
        <v>13.89236007244209</v>
      </c>
      <c r="Q79" s="72">
        <f t="shared" si="27"/>
        <v>6.3606451750892399</v>
      </c>
      <c r="R79" s="72">
        <f t="shared" si="27"/>
        <v>1.0032172219506825</v>
      </c>
      <c r="S79" s="72">
        <f t="shared" si="27"/>
        <v>16.55715166423445</v>
      </c>
      <c r="T79" s="72">
        <f t="shared" si="27"/>
        <v>5.0929316965537677</v>
      </c>
      <c r="U79" s="39"/>
      <c r="V79" s="39"/>
    </row>
    <row r="80" spans="2:22">
      <c r="B80" s="3"/>
      <c r="C80" s="6" t="s">
        <v>20</v>
      </c>
      <c r="D80" s="6"/>
      <c r="E80" s="72">
        <f>AVERAGE(E77:E79)</f>
        <v>4.0511944311227133</v>
      </c>
      <c r="F80" s="72">
        <f t="shared" ref="F80:T80" si="28">AVERAGE(F77:F79)</f>
        <v>6.5847910307571764</v>
      </c>
      <c r="G80" s="72">
        <f t="shared" si="28"/>
        <v>10.2386996034385</v>
      </c>
      <c r="H80" s="72">
        <f t="shared" si="28"/>
        <v>8.5142052098045795</v>
      </c>
      <c r="I80" s="72">
        <f t="shared" si="28"/>
        <v>8.6160114085678838</v>
      </c>
      <c r="J80" s="72">
        <f t="shared" si="28"/>
        <v>14.312398864687452</v>
      </c>
      <c r="K80" s="72">
        <f t="shared" si="28"/>
        <v>7.2440927607130563</v>
      </c>
      <c r="L80" s="72">
        <f t="shared" si="28"/>
        <v>11.655885375137684</v>
      </c>
      <c r="M80" s="72">
        <f t="shared" si="28"/>
        <v>1.0298155747097557</v>
      </c>
      <c r="N80" s="72">
        <f t="shared" si="28"/>
        <v>9.0399819576745504</v>
      </c>
      <c r="O80" s="72">
        <f t="shared" si="28"/>
        <v>18.297818439483574</v>
      </c>
      <c r="P80" s="72">
        <f t="shared" si="28"/>
        <v>12.265542330846635</v>
      </c>
      <c r="Q80" s="72">
        <f t="shared" si="28"/>
        <v>5.0794712148013081</v>
      </c>
      <c r="R80" s="72">
        <f t="shared" si="28"/>
        <v>0.84405833717546985</v>
      </c>
      <c r="S80" s="72">
        <f t="shared" si="28"/>
        <v>15.145764374377336</v>
      </c>
      <c r="T80" s="72">
        <f t="shared" si="28"/>
        <v>4.0050176313760764</v>
      </c>
      <c r="U80" s="39"/>
      <c r="V80" s="75"/>
    </row>
    <row r="81" spans="2:22">
      <c r="B81" s="3"/>
      <c r="C81" s="52" t="s">
        <v>85</v>
      </c>
      <c r="D81" s="52"/>
      <c r="E81" s="52">
        <f>_xlfn.STDEV.S(E77:E79)</f>
        <v>3.0686565931639875</v>
      </c>
      <c r="F81" s="52">
        <f t="shared" ref="F81:T81" si="29">_xlfn.STDEV.S(F77:F79)</f>
        <v>1.7443978668467963</v>
      </c>
      <c r="G81" s="52">
        <f t="shared" si="29"/>
        <v>3.1270141575761756</v>
      </c>
      <c r="H81" s="52">
        <f t="shared" si="29"/>
        <v>1.9625159016375209</v>
      </c>
      <c r="I81" s="52">
        <f t="shared" si="29"/>
        <v>2.0914288702588091</v>
      </c>
      <c r="J81" s="52">
        <f t="shared" si="29"/>
        <v>1.5588567069461905</v>
      </c>
      <c r="K81" s="52">
        <f t="shared" si="29"/>
        <v>1.0521632615826919</v>
      </c>
      <c r="L81" s="52">
        <f t="shared" si="29"/>
        <v>1.214727896494588</v>
      </c>
      <c r="M81" s="52">
        <f t="shared" si="29"/>
        <v>0.24884585339978263</v>
      </c>
      <c r="N81" s="52">
        <f t="shared" si="29"/>
        <v>2.376261004034967</v>
      </c>
      <c r="O81" s="52">
        <f t="shared" si="29"/>
        <v>2.0289738092326117</v>
      </c>
      <c r="P81" s="52">
        <f t="shared" si="29"/>
        <v>1.8455120082323369</v>
      </c>
      <c r="Q81" s="52">
        <f t="shared" si="29"/>
        <v>1.1445923847920803</v>
      </c>
      <c r="R81" s="52">
        <f t="shared" si="29"/>
        <v>0.183918469565961</v>
      </c>
      <c r="S81" s="52">
        <f t="shared" si="29"/>
        <v>2.0490295911414362</v>
      </c>
      <c r="T81" s="52">
        <f t="shared" si="29"/>
        <v>0.98433555739133471</v>
      </c>
      <c r="U81" s="39"/>
      <c r="V81" s="39"/>
    </row>
    <row r="83" spans="2:22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</sheetData>
  <mergeCells count="6">
    <mergeCell ref="A58:A63"/>
    <mergeCell ref="V26:V27"/>
    <mergeCell ref="A42:A47"/>
    <mergeCell ref="A11:A14"/>
    <mergeCell ref="A20:A23"/>
    <mergeCell ref="A28:A3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tabSelected="1" zoomScale="70" zoomScaleNormal="70" workbookViewId="0">
      <selection activeCell="B11" sqref="B11:B14"/>
    </sheetView>
  </sheetViews>
  <sheetFormatPr defaultRowHeight="15"/>
  <cols>
    <col min="1" max="1" width="13.42578125" customWidth="1"/>
    <col min="2" max="2" width="28.85546875" customWidth="1"/>
    <col min="21" max="21" width="13.28515625" bestFit="1" customWidth="1"/>
    <col min="23" max="23" width="10.140625" customWidth="1"/>
  </cols>
  <sheetData>
    <row r="1" spans="1:27">
      <c r="B1" t="s">
        <v>0</v>
      </c>
    </row>
    <row r="3" spans="1:27">
      <c r="A3" t="s">
        <v>42</v>
      </c>
      <c r="B3" s="1" t="s">
        <v>1</v>
      </c>
      <c r="C3" s="1"/>
      <c r="D3" s="1"/>
      <c r="E3" s="1"/>
      <c r="F3" s="1"/>
      <c r="G3" s="1"/>
    </row>
    <row r="4" spans="1:27">
      <c r="E4" s="2" t="s">
        <v>70</v>
      </c>
      <c r="F4" s="2"/>
      <c r="G4" s="2"/>
      <c r="H4" s="3"/>
    </row>
    <row r="5" spans="1:27">
      <c r="B5" s="56" t="s">
        <v>67</v>
      </c>
      <c r="C5" s="57"/>
      <c r="D5" s="56"/>
      <c r="E5" s="54" t="s">
        <v>48</v>
      </c>
      <c r="F5" s="54" t="s">
        <v>49</v>
      </c>
      <c r="G5" s="54" t="s">
        <v>61</v>
      </c>
      <c r="H5" s="54" t="s">
        <v>50</v>
      </c>
      <c r="I5" s="54" t="s">
        <v>79</v>
      </c>
      <c r="J5" s="54" t="s">
        <v>62</v>
      </c>
      <c r="K5" s="54" t="s">
        <v>63</v>
      </c>
      <c r="L5" s="54" t="s">
        <v>64</v>
      </c>
      <c r="M5" s="54" t="s">
        <v>51</v>
      </c>
      <c r="N5" s="54" t="s">
        <v>52</v>
      </c>
      <c r="O5" s="54" t="s">
        <v>53</v>
      </c>
      <c r="P5" s="54" t="s">
        <v>54</v>
      </c>
      <c r="Q5" s="54" t="s">
        <v>55</v>
      </c>
      <c r="R5" s="54" t="s">
        <v>56</v>
      </c>
      <c r="S5" s="54" t="s">
        <v>57</v>
      </c>
      <c r="T5" s="4" t="s">
        <v>41</v>
      </c>
      <c r="U5" s="61" t="s">
        <v>72</v>
      </c>
      <c r="V5" s="61" t="s">
        <v>73</v>
      </c>
      <c r="W5" s="61" t="s">
        <v>74</v>
      </c>
      <c r="X5" s="61" t="s">
        <v>75</v>
      </c>
      <c r="Y5" s="61" t="s">
        <v>76</v>
      </c>
      <c r="Z5" s="61" t="s">
        <v>77</v>
      </c>
      <c r="AA5" s="61" t="s">
        <v>78</v>
      </c>
    </row>
    <row r="6" spans="1:27">
      <c r="B6" t="s">
        <v>106</v>
      </c>
      <c r="C6" t="s">
        <v>17</v>
      </c>
      <c r="D6" s="3" t="s">
        <v>58</v>
      </c>
      <c r="E6">
        <v>0.98576562813371948</v>
      </c>
      <c r="F6">
        <v>3.0182953686477876</v>
      </c>
      <c r="G6">
        <v>0.4819633323190059</v>
      </c>
      <c r="H6">
        <v>0.44874908293715493</v>
      </c>
      <c r="I6">
        <v>0.3820431381762262</v>
      </c>
      <c r="J6">
        <v>0.10915518233606443</v>
      </c>
      <c r="K6">
        <v>2.3165155362431458</v>
      </c>
      <c r="L6">
        <v>2.158846939535497</v>
      </c>
      <c r="M6">
        <v>0.49119832051228923</v>
      </c>
      <c r="N6">
        <v>11.806952222684318</v>
      </c>
      <c r="O6">
        <v>11.934299935409713</v>
      </c>
      <c r="P6">
        <v>0.25604302029447212</v>
      </c>
      <c r="Q6">
        <v>0.23266517931106404</v>
      </c>
      <c r="R6">
        <v>2.8715781341286588</v>
      </c>
      <c r="S6">
        <v>2.4613526863959927</v>
      </c>
      <c r="T6">
        <v>1000</v>
      </c>
      <c r="U6" s="5">
        <f>E6+F6+H6+Q6</f>
        <v>4.6854752590297259</v>
      </c>
      <c r="V6" s="5">
        <f>G6+J6+K6</f>
        <v>2.9076340508982161</v>
      </c>
      <c r="W6" s="5">
        <f>L6</f>
        <v>2.158846939535497</v>
      </c>
      <c r="X6" s="5">
        <f>I6+M6+N6+O6</f>
        <v>24.614493616782546</v>
      </c>
      <c r="Y6" s="5">
        <f>P6+R6+S6</f>
        <v>5.5889738408191239</v>
      </c>
      <c r="Z6" s="5">
        <f>X6+Y6</f>
        <v>30.203467457601668</v>
      </c>
      <c r="AA6" s="5">
        <f>SUM(E6:S6)</f>
        <v>39.955423707065108</v>
      </c>
    </row>
    <row r="7" spans="1:27">
      <c r="B7" t="s">
        <v>106</v>
      </c>
      <c r="C7" t="s">
        <v>18</v>
      </c>
      <c r="D7" s="3" t="s">
        <v>58</v>
      </c>
      <c r="E7">
        <v>0.71849615002251122</v>
      </c>
      <c r="F7">
        <v>2.551619502454805</v>
      </c>
      <c r="G7">
        <v>0.29401376983018312</v>
      </c>
      <c r="H7">
        <v>0.47563082830846182</v>
      </c>
      <c r="I7">
        <v>0.32765679283471805</v>
      </c>
      <c r="J7">
        <v>0.10569573962410261</v>
      </c>
      <c r="K7">
        <v>2.1139147924820496</v>
      </c>
      <c r="L7">
        <v>1.987079904933126</v>
      </c>
      <c r="M7">
        <v>0.52847869812051307</v>
      </c>
      <c r="N7">
        <v>10.537865240523008</v>
      </c>
      <c r="O7">
        <v>10.485017370710956</v>
      </c>
      <c r="P7">
        <v>0.28688843612256398</v>
      </c>
      <c r="Q7">
        <v>0.23477729989933493</v>
      </c>
      <c r="R7">
        <v>2.8066559033420506</v>
      </c>
      <c r="S7">
        <v>2.3691163898932888</v>
      </c>
      <c r="T7">
        <v>1000</v>
      </c>
      <c r="U7" s="5">
        <f>E7+F7+H7+Q7</f>
        <v>3.9805237806851128</v>
      </c>
      <c r="V7" s="5">
        <f>G7+J7+K7</f>
        <v>2.5136243019363356</v>
      </c>
      <c r="W7" s="5">
        <f>L7</f>
        <v>1.987079904933126</v>
      </c>
      <c r="X7" s="5">
        <f>I7+M7+N7+O7</f>
        <v>21.879018102189193</v>
      </c>
      <c r="Y7" s="5">
        <f>P7+R7+S7</f>
        <v>5.4626607293579035</v>
      </c>
      <c r="Z7" s="5">
        <f t="shared" ref="Z7:Z8" si="0">X7+Y7</f>
        <v>27.341678831547096</v>
      </c>
      <c r="AA7" s="5">
        <f>SUM(E7:S7)</f>
        <v>35.822906819101668</v>
      </c>
    </row>
    <row r="8" spans="1:27">
      <c r="B8" t="s">
        <v>106</v>
      </c>
      <c r="C8" t="s">
        <v>19</v>
      </c>
      <c r="D8" s="3" t="s">
        <v>58</v>
      </c>
      <c r="E8">
        <v>1.1029488395949612</v>
      </c>
      <c r="F8">
        <v>3.072109213856022</v>
      </c>
      <c r="G8">
        <v>0.50348456560418309</v>
      </c>
      <c r="H8">
        <v>0.3579074604958361</v>
      </c>
      <c r="I8">
        <v>0.3979930960713684</v>
      </c>
      <c r="J8">
        <v>8.0171271151067286E-2</v>
      </c>
      <c r="K8">
        <v>2.6456519479852192</v>
      </c>
      <c r="L8">
        <v>2.1989834372864174</v>
      </c>
      <c r="M8">
        <v>0.44380525101483681</v>
      </c>
      <c r="N8">
        <v>13.597620239157793</v>
      </c>
      <c r="O8">
        <v>13.351379906336659</v>
      </c>
      <c r="P8">
        <v>0.25330001013715886</v>
      </c>
      <c r="Q8">
        <v>0.19080098589679467</v>
      </c>
      <c r="R8">
        <v>3.3968357337686776</v>
      </c>
      <c r="S8">
        <v>2.8157600039920898</v>
      </c>
      <c r="T8">
        <v>1000</v>
      </c>
      <c r="U8" s="5">
        <f>E8+F8+H8+Q8</f>
        <v>4.723766499843614</v>
      </c>
      <c r="V8" s="5">
        <f>G8+J8+K8</f>
        <v>3.2293077847404694</v>
      </c>
      <c r="W8" s="5">
        <f>L8</f>
        <v>2.1989834372864174</v>
      </c>
      <c r="X8" s="5">
        <f>I8+M8+N8+O8</f>
        <v>27.790798492580656</v>
      </c>
      <c r="Y8" s="5">
        <f>P8+R8+S8</f>
        <v>6.4658957478979264</v>
      </c>
      <c r="Z8" s="5">
        <f t="shared" si="0"/>
        <v>34.256694240478581</v>
      </c>
      <c r="AA8" s="5">
        <f>SUM(E8:S8)</f>
        <v>44.408751962349079</v>
      </c>
    </row>
    <row r="9" spans="1:27">
      <c r="B9" s="6" t="s">
        <v>106</v>
      </c>
      <c r="C9" s="6" t="s">
        <v>20</v>
      </c>
      <c r="D9" s="6"/>
      <c r="E9" s="7">
        <f>AVERAGE(E6:E8)</f>
        <v>0.93573687258373062</v>
      </c>
      <c r="F9" s="7">
        <f t="shared" ref="F9:T9" si="1">AVERAGE(F6:F8)</f>
        <v>2.8806746949862045</v>
      </c>
      <c r="G9" s="7">
        <f t="shared" si="1"/>
        <v>0.42648722258445737</v>
      </c>
      <c r="H9" s="7">
        <f t="shared" si="1"/>
        <v>0.42742912391381765</v>
      </c>
      <c r="I9" s="7">
        <f t="shared" si="1"/>
        <v>0.36923100902743755</v>
      </c>
      <c r="J9" s="7">
        <f t="shared" si="1"/>
        <v>9.8340731037078119E-2</v>
      </c>
      <c r="K9" s="7">
        <f t="shared" si="1"/>
        <v>2.3586940922368052</v>
      </c>
      <c r="L9" s="7">
        <f t="shared" si="1"/>
        <v>2.1149700939183469</v>
      </c>
      <c r="M9" s="7">
        <f t="shared" si="1"/>
        <v>0.48782742321587974</v>
      </c>
      <c r="N9" s="7">
        <f t="shared" si="1"/>
        <v>11.98081256745504</v>
      </c>
      <c r="O9" s="7">
        <f t="shared" si="1"/>
        <v>11.923565737485776</v>
      </c>
      <c r="P9" s="7">
        <f t="shared" si="1"/>
        <v>0.26541048885139834</v>
      </c>
      <c r="Q9" s="7">
        <f t="shared" si="1"/>
        <v>0.21941448836906452</v>
      </c>
      <c r="R9" s="7">
        <f t="shared" si="1"/>
        <v>3.0250232570797952</v>
      </c>
      <c r="S9" s="7">
        <f t="shared" si="1"/>
        <v>2.5487430267604569</v>
      </c>
      <c r="T9" s="7">
        <f t="shared" si="1"/>
        <v>1000</v>
      </c>
      <c r="U9" s="7">
        <f t="shared" ref="U9:AA9" si="2">AVERAGE(U6:U8)</f>
        <v>4.4632551798528182</v>
      </c>
      <c r="V9" s="7">
        <f t="shared" si="2"/>
        <v>2.8835220458583404</v>
      </c>
      <c r="W9" s="7">
        <f t="shared" si="2"/>
        <v>2.1149700939183469</v>
      </c>
      <c r="X9" s="7">
        <f t="shared" si="2"/>
        <v>24.76143673718413</v>
      </c>
      <c r="Y9" s="7">
        <f t="shared" si="2"/>
        <v>5.8391767726916513</v>
      </c>
      <c r="Z9" s="7">
        <f t="shared" si="2"/>
        <v>30.600613509875782</v>
      </c>
      <c r="AA9" s="7">
        <f t="shared" si="2"/>
        <v>40.06236082950528</v>
      </c>
    </row>
    <row r="10" spans="1:27">
      <c r="A10" s="3"/>
      <c r="B10" s="3"/>
      <c r="C10" s="3" t="s">
        <v>90</v>
      </c>
      <c r="D10" s="3"/>
      <c r="E10" s="41">
        <f>_xlfn.STDEV.S(E6:E8)</f>
        <v>0.1970485344180031</v>
      </c>
      <c r="F10" s="41">
        <f t="shared" ref="F10:S10" si="3">_xlfn.STDEV.S(F6:F8)</f>
        <v>0.28623761507344109</v>
      </c>
      <c r="G10" s="41">
        <f t="shared" si="3"/>
        <v>0.11522891405375632</v>
      </c>
      <c r="H10" s="41">
        <f t="shared" si="3"/>
        <v>6.1689572229464001E-2</v>
      </c>
      <c r="I10" s="41">
        <f t="shared" si="3"/>
        <v>3.6876983041504871E-2</v>
      </c>
      <c r="J10" s="41">
        <f t="shared" si="3"/>
        <v>1.5829999696189298E-2</v>
      </c>
      <c r="K10" s="41">
        <f t="shared" si="3"/>
        <v>0.26836611853014003</v>
      </c>
      <c r="L10" s="41">
        <f t="shared" si="3"/>
        <v>0.11255958396304611</v>
      </c>
      <c r="M10" s="41">
        <f t="shared" si="3"/>
        <v>4.2437252180444536E-2</v>
      </c>
      <c r="N10" s="41">
        <f t="shared" si="3"/>
        <v>1.5372689184168447</v>
      </c>
      <c r="O10" s="41">
        <f t="shared" si="3"/>
        <v>1.4332114162479499</v>
      </c>
      <c r="P10" s="41">
        <f t="shared" si="3"/>
        <v>1.8650943418980454E-2</v>
      </c>
      <c r="Q10" s="41">
        <f t="shared" si="3"/>
        <v>2.480251310135316E-2</v>
      </c>
      <c r="R10" s="41">
        <f t="shared" si="3"/>
        <v>0.32363113629364787</v>
      </c>
      <c r="S10" s="41">
        <f t="shared" si="3"/>
        <v>0.23579744102846489</v>
      </c>
      <c r="T10" s="41"/>
      <c r="U10" s="61" t="s">
        <v>72</v>
      </c>
      <c r="V10" s="61" t="s">
        <v>73</v>
      </c>
      <c r="W10" s="61" t="s">
        <v>74</v>
      </c>
      <c r="X10" s="61" t="s">
        <v>75</v>
      </c>
      <c r="Y10" s="61" t="s">
        <v>76</v>
      </c>
      <c r="Z10" s="61" t="s">
        <v>77</v>
      </c>
      <c r="AA10" s="61" t="s">
        <v>78</v>
      </c>
    </row>
    <row r="11" spans="1:27">
      <c r="A11" s="3"/>
      <c r="B11" t="s">
        <v>106</v>
      </c>
      <c r="C11" t="s">
        <v>17</v>
      </c>
      <c r="D11" s="3" t="s">
        <v>59</v>
      </c>
      <c r="E11">
        <v>0.41221159583189287</v>
      </c>
      <c r="F11">
        <v>0.7745648391165455</v>
      </c>
      <c r="G11">
        <v>9.9943850208586565E-2</v>
      </c>
      <c r="H11">
        <v>0.44356061033063132</v>
      </c>
      <c r="I11">
        <v>0</v>
      </c>
      <c r="J11">
        <v>0.17376601229447422</v>
      </c>
      <c r="K11">
        <v>0.21720751536809285</v>
      </c>
      <c r="L11">
        <v>0.47557013891119343</v>
      </c>
      <c r="M11">
        <v>0</v>
      </c>
      <c r="N11">
        <v>1.4792974994016448</v>
      </c>
      <c r="O11">
        <v>1.3055314871071679</v>
      </c>
      <c r="P11">
        <v>0</v>
      </c>
      <c r="Q11">
        <v>4.66314105456909E-2</v>
      </c>
      <c r="R11">
        <v>0.90723486853745372</v>
      </c>
      <c r="S11">
        <v>0.81720392738488346</v>
      </c>
      <c r="T11">
        <v>1000</v>
      </c>
      <c r="U11" s="5">
        <f>E11+F11+H11+Q11</f>
        <v>1.6769684558247606</v>
      </c>
      <c r="V11" s="5">
        <f>G11+J11+K11</f>
        <v>0.49091737787115364</v>
      </c>
      <c r="W11" s="5">
        <f>L11</f>
        <v>0.47557013891119343</v>
      </c>
      <c r="X11" s="5">
        <f>I11+M11+N11+O11</f>
        <v>2.7848289865088125</v>
      </c>
      <c r="Y11" s="5">
        <f>P11+R11+S11</f>
        <v>1.7244387959223371</v>
      </c>
      <c r="Z11" s="5">
        <f>X11+Y11</f>
        <v>4.5092677824311496</v>
      </c>
      <c r="AA11" s="5">
        <f>SUM(E11:S11)</f>
        <v>7.1527237550382585</v>
      </c>
    </row>
    <row r="12" spans="1:27">
      <c r="A12" s="3"/>
      <c r="B12" t="s">
        <v>106</v>
      </c>
      <c r="C12" t="s">
        <v>18</v>
      </c>
      <c r="D12" s="3" t="s">
        <v>59</v>
      </c>
      <c r="E12">
        <v>0.28271261555233557</v>
      </c>
      <c r="F12">
        <v>0.64672820551187815</v>
      </c>
      <c r="G12">
        <v>8.7110329722008273E-2</v>
      </c>
      <c r="H12">
        <v>9.8311717814251881E-2</v>
      </c>
      <c r="I12">
        <v>7.1740983269859421E-2</v>
      </c>
      <c r="J12">
        <v>0.164738554175233</v>
      </c>
      <c r="K12">
        <v>0.25773612508060656</v>
      </c>
      <c r="L12">
        <v>0.50750102979789391</v>
      </c>
      <c r="M12">
        <v>3.985610181658867E-2</v>
      </c>
      <c r="N12">
        <v>1.4401338123060707</v>
      </c>
      <c r="O12">
        <v>1.1345703650455565</v>
      </c>
      <c r="P12">
        <v>6.4107169059486394E-2</v>
      </c>
      <c r="Q12">
        <v>3.2192947940742171E-2</v>
      </c>
      <c r="R12">
        <v>0.72970681999015585</v>
      </c>
      <c r="S12">
        <v>0.80214095285682407</v>
      </c>
      <c r="T12">
        <v>1000</v>
      </c>
      <c r="U12" s="5">
        <f>E12+F12+H12+Q12</f>
        <v>1.0599454868192077</v>
      </c>
      <c r="V12" s="5">
        <f>G12+J12+K12</f>
        <v>0.50958500897784775</v>
      </c>
      <c r="W12" s="5">
        <f>L12</f>
        <v>0.50750102979789391</v>
      </c>
      <c r="X12" s="5">
        <f>I12+M12+N12+O12</f>
        <v>2.6863012624380751</v>
      </c>
      <c r="Y12" s="5">
        <f>P12+R12+S12</f>
        <v>1.5959549419064665</v>
      </c>
      <c r="Z12" s="5">
        <f t="shared" ref="Z12:Z13" si="4">X12+Y12</f>
        <v>4.2822562043445416</v>
      </c>
      <c r="AA12" s="5">
        <f>SUM(E12:S12)</f>
        <v>6.3592877299394912</v>
      </c>
    </row>
    <row r="13" spans="1:27">
      <c r="A13" s="3"/>
      <c r="B13" t="s">
        <v>106</v>
      </c>
      <c r="C13" t="s">
        <v>19</v>
      </c>
      <c r="D13" s="3" t="s">
        <v>59</v>
      </c>
      <c r="E13">
        <v>0.29813376120665885</v>
      </c>
      <c r="F13">
        <v>0.63664747820700307</v>
      </c>
      <c r="G13">
        <v>8.0844124216762167E-2</v>
      </c>
      <c r="H13">
        <v>8.6461993045969868E-2</v>
      </c>
      <c r="I13">
        <v>8.9004992841439382E-2</v>
      </c>
      <c r="J13">
        <v>0.15257998772818196</v>
      </c>
      <c r="K13">
        <v>0.31533197463824297</v>
      </c>
      <c r="L13">
        <v>0.60777695111725805</v>
      </c>
      <c r="M13">
        <v>3.5601997136575886E-2</v>
      </c>
      <c r="N13">
        <v>1.7292398609193975</v>
      </c>
      <c r="O13">
        <v>1.2053819030526389</v>
      </c>
      <c r="P13">
        <v>7.6693644625276558E-2</v>
      </c>
      <c r="Q13">
        <v>5.6486536519660228E-2</v>
      </c>
      <c r="R13">
        <v>0.81391963985146865</v>
      </c>
      <c r="S13">
        <v>0.95770355099242288</v>
      </c>
      <c r="T13">
        <v>1000</v>
      </c>
      <c r="U13" s="5">
        <f>E13+F13+H13+Q13</f>
        <v>1.077729768979292</v>
      </c>
      <c r="V13" s="5">
        <f>G13+J13+K13</f>
        <v>0.54875608658318709</v>
      </c>
      <c r="W13" s="5">
        <f>L13</f>
        <v>0.60777695111725805</v>
      </c>
      <c r="X13" s="5">
        <f>I13+M13+N13+O13</f>
        <v>3.0592287539500518</v>
      </c>
      <c r="Y13" s="5">
        <f>P13+R13+S13</f>
        <v>1.8483168354691681</v>
      </c>
      <c r="Z13" s="5">
        <f t="shared" si="4"/>
        <v>4.9075455894192199</v>
      </c>
      <c r="AA13" s="5">
        <f>SUM(E13:S13)</f>
        <v>7.1418083960989565</v>
      </c>
    </row>
    <row r="14" spans="1:27">
      <c r="B14" s="6" t="s">
        <v>106</v>
      </c>
      <c r="C14" s="6" t="s">
        <v>20</v>
      </c>
      <c r="D14" s="6"/>
      <c r="E14" s="7">
        <f>AVERAGE(E11:E13)</f>
        <v>0.33101932419696239</v>
      </c>
      <c r="F14" s="7">
        <f t="shared" ref="F14:T14" si="5">AVERAGE(F11:F13)</f>
        <v>0.68598017427847557</v>
      </c>
      <c r="G14" s="7">
        <f t="shared" si="5"/>
        <v>8.9299434715785664E-2</v>
      </c>
      <c r="H14" s="7">
        <f t="shared" si="5"/>
        <v>0.20944477373028436</v>
      </c>
      <c r="I14" s="7">
        <f t="shared" si="5"/>
        <v>5.3581992037099603E-2</v>
      </c>
      <c r="J14" s="7">
        <f t="shared" si="5"/>
        <v>0.1636948513992964</v>
      </c>
      <c r="K14" s="7">
        <f t="shared" si="5"/>
        <v>0.26342520502898076</v>
      </c>
      <c r="L14" s="7">
        <f t="shared" si="5"/>
        <v>0.53028270660878185</v>
      </c>
      <c r="M14" s="7">
        <f t="shared" si="5"/>
        <v>2.515269965105485E-2</v>
      </c>
      <c r="N14" s="7">
        <f t="shared" si="5"/>
        <v>1.5495570575423709</v>
      </c>
      <c r="O14" s="7">
        <f t="shared" si="5"/>
        <v>1.2151612517351211</v>
      </c>
      <c r="P14" s="7">
        <f t="shared" si="5"/>
        <v>4.6933604561587648E-2</v>
      </c>
      <c r="Q14" s="7">
        <f t="shared" si="5"/>
        <v>4.5103631668697769E-2</v>
      </c>
      <c r="R14" s="7">
        <f t="shared" si="5"/>
        <v>0.81695377612635944</v>
      </c>
      <c r="S14" s="7">
        <f t="shared" si="5"/>
        <v>0.85901614374471003</v>
      </c>
      <c r="T14" s="7">
        <f t="shared" si="5"/>
        <v>1000</v>
      </c>
      <c r="U14" s="7">
        <f t="shared" ref="U14:AA14" si="6">AVERAGE(U11:U13)</f>
        <v>1.2715479038744202</v>
      </c>
      <c r="V14" s="7">
        <f t="shared" si="6"/>
        <v>0.51641949114406283</v>
      </c>
      <c r="W14" s="7">
        <f t="shared" si="6"/>
        <v>0.53028270660878185</v>
      </c>
      <c r="X14" s="7">
        <f t="shared" si="6"/>
        <v>2.8434530009656469</v>
      </c>
      <c r="Y14" s="7">
        <f t="shared" si="6"/>
        <v>1.7229035244326572</v>
      </c>
      <c r="Z14" s="7">
        <f t="shared" si="6"/>
        <v>4.5663565253983034</v>
      </c>
      <c r="AA14" s="7">
        <f t="shared" si="6"/>
        <v>6.884606627025569</v>
      </c>
    </row>
    <row r="15" spans="1:27">
      <c r="B15" s="3"/>
      <c r="C15" s="3"/>
      <c r="D15" s="3"/>
      <c r="E15" s="41">
        <f>_xlfn.STDEV.S(E11:E13)</f>
        <v>7.0736070453858491E-2</v>
      </c>
      <c r="F15" s="41">
        <f t="shared" ref="F15:S15" si="7">_xlfn.STDEV.S(F11:F13)</f>
        <v>7.688197057245412E-2</v>
      </c>
      <c r="G15" s="41">
        <f t="shared" si="7"/>
        <v>9.7362219955190506E-3</v>
      </c>
      <c r="H15" s="41">
        <f t="shared" si="7"/>
        <v>0.20283681299158018</v>
      </c>
      <c r="I15" s="41">
        <f t="shared" si="7"/>
        <v>4.7199405818503203E-2</v>
      </c>
      <c r="J15" s="41">
        <f t="shared" si="7"/>
        <v>1.0631504872042253E-2</v>
      </c>
      <c r="K15" s="41">
        <f t="shared" si="7"/>
        <v>4.930899106409603E-2</v>
      </c>
      <c r="L15" s="41">
        <f t="shared" si="7"/>
        <v>6.898488165648399E-2</v>
      </c>
      <c r="M15" s="41">
        <f t="shared" si="7"/>
        <v>2.1886481591595706E-2</v>
      </c>
      <c r="N15" s="41">
        <f t="shared" si="7"/>
        <v>0.15683711604336642</v>
      </c>
      <c r="O15" s="41">
        <f t="shared" si="7"/>
        <v>8.5899086488922999E-2</v>
      </c>
      <c r="P15" s="41">
        <f t="shared" si="7"/>
        <v>4.1130004493674321E-2</v>
      </c>
      <c r="Q15" s="41">
        <f t="shared" si="7"/>
        <v>1.2218641198315559E-2</v>
      </c>
      <c r="R15" s="41">
        <f t="shared" si="7"/>
        <v>8.8802908130611882E-2</v>
      </c>
      <c r="S15" s="41">
        <f t="shared" si="7"/>
        <v>8.5797007887018828E-2</v>
      </c>
      <c r="T15" s="41"/>
    </row>
    <row r="16" spans="1:27">
      <c r="B16" s="56" t="s">
        <v>31</v>
      </c>
      <c r="C16" s="57"/>
      <c r="D16" s="56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61" t="s">
        <v>72</v>
      </c>
      <c r="V16" s="61" t="s">
        <v>73</v>
      </c>
      <c r="W16" s="61" t="s">
        <v>74</v>
      </c>
      <c r="X16" s="61" t="s">
        <v>75</v>
      </c>
      <c r="Y16" s="61" t="s">
        <v>76</v>
      </c>
      <c r="Z16" s="61" t="s">
        <v>77</v>
      </c>
      <c r="AA16" s="61" t="s">
        <v>78</v>
      </c>
    </row>
    <row r="17" spans="1:29">
      <c r="A17" s="94" t="s">
        <v>45</v>
      </c>
      <c r="B17" t="s">
        <v>21</v>
      </c>
      <c r="C17" t="s">
        <v>17</v>
      </c>
      <c r="D17" s="3" t="s">
        <v>58</v>
      </c>
      <c r="E17">
        <v>0.3475594445603451</v>
      </c>
      <c r="F17">
        <v>2.4837492341632008</v>
      </c>
      <c r="G17">
        <v>5.6218630708017137E-2</v>
      </c>
      <c r="H17">
        <v>1.4386731452274617</v>
      </c>
      <c r="I17">
        <v>0.12643194189100296</v>
      </c>
      <c r="J17">
        <v>3.6196241428472616E-2</v>
      </c>
      <c r="K17">
        <v>0.40631555519003815</v>
      </c>
      <c r="L17">
        <v>0.4052959427554329</v>
      </c>
      <c r="M17">
        <v>2.4980504647819184E-2</v>
      </c>
      <c r="N17">
        <v>1.4575359752676504</v>
      </c>
      <c r="O17">
        <v>1.0476517765564959</v>
      </c>
      <c r="P17">
        <v>3.9462777561558464E-2</v>
      </c>
      <c r="Q17">
        <v>3.2942840399214163E-2</v>
      </c>
      <c r="R17">
        <v>2.6137683839473933</v>
      </c>
      <c r="S17">
        <v>4.5013303014238639</v>
      </c>
      <c r="T17">
        <v>1000</v>
      </c>
      <c r="U17" s="5">
        <f>E17+F17+H17+Q17</f>
        <v>4.3029246643502219</v>
      </c>
      <c r="V17" s="5">
        <f>G17+J17+K17</f>
        <v>0.49873042732652789</v>
      </c>
      <c r="W17" s="5">
        <f>L17</f>
        <v>0.4052959427554329</v>
      </c>
      <c r="X17" s="5">
        <f>I17+M17+N17+O17</f>
        <v>2.6566001983629688</v>
      </c>
      <c r="Y17" s="5">
        <f>P17+R17+S17</f>
        <v>7.1545614629328158</v>
      </c>
      <c r="Z17" s="5">
        <f>X17+Y17</f>
        <v>9.8111616612957846</v>
      </c>
      <c r="AA17" s="5">
        <f>SUM(E17:S17)</f>
        <v>15.018112695727964</v>
      </c>
    </row>
    <row r="18" spans="1:29">
      <c r="A18" s="94"/>
      <c r="B18" t="s">
        <v>21</v>
      </c>
      <c r="C18" t="s">
        <v>18</v>
      </c>
      <c r="D18" s="3" t="s">
        <v>58</v>
      </c>
      <c r="E18">
        <v>0.20347995343924333</v>
      </c>
      <c r="F18">
        <v>1.2490128960560709</v>
      </c>
      <c r="G18">
        <v>5.0761256794494003E-2</v>
      </c>
      <c r="H18">
        <v>0.78513910933166331</v>
      </c>
      <c r="I18">
        <v>6.6207880896895555E-2</v>
      </c>
      <c r="J18">
        <v>5.6852419465812487E-2</v>
      </c>
      <c r="K18">
        <v>0.24612060072541561</v>
      </c>
      <c r="L18">
        <v>0.28570139908769182</v>
      </c>
      <c r="M18">
        <v>3.8141496603646331E-2</v>
      </c>
      <c r="N18">
        <v>0.89668499562534709</v>
      </c>
      <c r="O18">
        <v>0.65560195105512886</v>
      </c>
      <c r="P18">
        <v>4.1237137687679885E-2</v>
      </c>
      <c r="Q18">
        <v>3.269718125579197E-2</v>
      </c>
      <c r="R18">
        <v>1.321692726761903</v>
      </c>
      <c r="S18">
        <v>2.2030634126124684</v>
      </c>
      <c r="T18">
        <v>1000</v>
      </c>
      <c r="U18" s="5">
        <f>E18+F18+H18+Q18</f>
        <v>2.2703291400827692</v>
      </c>
      <c r="V18" s="5">
        <f>G18+J18+K18</f>
        <v>0.35373427698572213</v>
      </c>
      <c r="W18" s="5">
        <f>L18</f>
        <v>0.28570139908769182</v>
      </c>
      <c r="X18" s="5">
        <f>I18+M18+N18+O18</f>
        <v>1.6566363241810178</v>
      </c>
      <c r="Y18" s="5">
        <f>P18+R18+S18</f>
        <v>3.5659932770620513</v>
      </c>
      <c r="Z18" s="5">
        <f t="shared" ref="Z18:Z19" si="8">X18+Y18</f>
        <v>5.2226296012430691</v>
      </c>
      <c r="AA18" s="5">
        <f>SUM(E18:S18)</f>
        <v>8.1323944173992526</v>
      </c>
    </row>
    <row r="19" spans="1:29">
      <c r="A19" s="94"/>
      <c r="B19" t="s">
        <v>21</v>
      </c>
      <c r="C19" t="s">
        <v>19</v>
      </c>
      <c r="D19" s="3" t="s">
        <v>58</v>
      </c>
      <c r="E19">
        <v>0.41028655029237915</v>
      </c>
      <c r="F19">
        <v>2.5879944690186183</v>
      </c>
      <c r="G19">
        <v>3.6632727704676654E-2</v>
      </c>
      <c r="H19">
        <v>1.3220317620000235</v>
      </c>
      <c r="I19">
        <v>0.15255603050697555</v>
      </c>
      <c r="J19">
        <v>4.1934833030353454E-2</v>
      </c>
      <c r="K19">
        <v>0.47176687159147657</v>
      </c>
      <c r="L19">
        <v>0.45947562742740794</v>
      </c>
      <c r="M19">
        <v>4.7357440749795858E-2</v>
      </c>
      <c r="N19">
        <v>1.6444961677161902</v>
      </c>
      <c r="O19">
        <v>1.1730908033060099</v>
      </c>
      <c r="P19">
        <v>8.1042641648242889E-2</v>
      </c>
      <c r="Q19">
        <v>3.9785000469118807E-2</v>
      </c>
      <c r="R19">
        <v>2.6954855296189089</v>
      </c>
      <c r="S19">
        <v>4.5146850532342384</v>
      </c>
      <c r="T19">
        <v>1000</v>
      </c>
      <c r="U19" s="5">
        <f>E19+F19+H19+Q19</f>
        <v>4.3600977817801398</v>
      </c>
      <c r="V19" s="5">
        <f>G19+J19+K19</f>
        <v>0.5503344323265067</v>
      </c>
      <c r="W19" s="5">
        <f>L19</f>
        <v>0.45947562742740794</v>
      </c>
      <c r="X19" s="5">
        <f>I19+M19+N19+O19</f>
        <v>3.0175004422789717</v>
      </c>
      <c r="Y19" s="5">
        <f>P19+R19+S19</f>
        <v>7.2912132245013908</v>
      </c>
      <c r="Z19" s="5">
        <f t="shared" si="8"/>
        <v>10.308713666780363</v>
      </c>
      <c r="AA19" s="5">
        <f>SUM(E19:S19)</f>
        <v>15.678621508314414</v>
      </c>
    </row>
    <row r="20" spans="1:29">
      <c r="A20" s="94"/>
      <c r="B20" s="6" t="s">
        <v>21</v>
      </c>
      <c r="C20" s="6" t="s">
        <v>20</v>
      </c>
      <c r="D20" s="6"/>
      <c r="E20" s="32">
        <f>AVERAGE(E16:E19)</f>
        <v>0.32044198276398922</v>
      </c>
      <c r="F20" s="32">
        <f t="shared" ref="F20:T20" si="9">AVERAGE(F16:F19)</f>
        <v>2.1069188664126304</v>
      </c>
      <c r="G20" s="32">
        <f t="shared" si="9"/>
        <v>4.7870871735729265E-2</v>
      </c>
      <c r="H20" s="32">
        <f t="shared" si="9"/>
        <v>1.1819480055197162</v>
      </c>
      <c r="I20" s="32">
        <f t="shared" si="9"/>
        <v>0.11506528443162468</v>
      </c>
      <c r="J20" s="32">
        <f t="shared" si="9"/>
        <v>4.4994497974879512E-2</v>
      </c>
      <c r="K20" s="32">
        <f t="shared" si="9"/>
        <v>0.37473434250231014</v>
      </c>
      <c r="L20" s="32">
        <f t="shared" si="9"/>
        <v>0.3834909897568442</v>
      </c>
      <c r="M20" s="32">
        <f t="shared" si="9"/>
        <v>3.6826480667087123E-2</v>
      </c>
      <c r="N20" s="32">
        <f t="shared" si="9"/>
        <v>1.3329057128697295</v>
      </c>
      <c r="O20" s="32">
        <f t="shared" si="9"/>
        <v>0.95878151030587822</v>
      </c>
      <c r="P20" s="32">
        <f t="shared" si="9"/>
        <v>5.3914185632493748E-2</v>
      </c>
      <c r="Q20" s="32">
        <f t="shared" si="9"/>
        <v>3.5141674041374978E-2</v>
      </c>
      <c r="R20" s="32">
        <f t="shared" si="9"/>
        <v>2.210315546776068</v>
      </c>
      <c r="S20" s="32">
        <f t="shared" si="9"/>
        <v>3.7396929224235236</v>
      </c>
      <c r="T20" s="7">
        <f t="shared" si="9"/>
        <v>1000</v>
      </c>
      <c r="U20" s="7">
        <f t="shared" ref="U20:AA20" si="10">AVERAGE(U17:U19)</f>
        <v>3.6444505287377105</v>
      </c>
      <c r="V20" s="7">
        <f t="shared" si="10"/>
        <v>0.46759971221291891</v>
      </c>
      <c r="W20" s="7">
        <f t="shared" si="10"/>
        <v>0.3834909897568442</v>
      </c>
      <c r="X20" s="7">
        <f t="shared" si="10"/>
        <v>2.4435789882743193</v>
      </c>
      <c r="Y20" s="7">
        <f t="shared" si="10"/>
        <v>6.0039226548320856</v>
      </c>
      <c r="Z20" s="7">
        <f t="shared" si="10"/>
        <v>8.4475016431064063</v>
      </c>
      <c r="AA20" s="7">
        <f t="shared" si="10"/>
        <v>12.943042873813878</v>
      </c>
      <c r="AB20" t="s">
        <v>90</v>
      </c>
      <c r="AC20" s="45">
        <f>_xlfn.STDEV.S(AA18:AA20)</f>
        <v>3.8203680526096364</v>
      </c>
    </row>
    <row r="21" spans="1:29">
      <c r="B21" s="3"/>
      <c r="C21" s="3"/>
      <c r="D21" s="3"/>
      <c r="E21" s="41">
        <f>_xlfn.STDEV.S(E17:E19)</f>
        <v>0.10603659592895971</v>
      </c>
      <c r="F21" s="41">
        <f t="shared" ref="F21:S21" si="11">_xlfn.STDEV.S(F17:F19)</f>
        <v>0.74479443991452154</v>
      </c>
      <c r="G21" s="41">
        <f t="shared" si="11"/>
        <v>1.0107801118691098E-2</v>
      </c>
      <c r="H21" s="41">
        <f t="shared" si="11"/>
        <v>0.34856029340816769</v>
      </c>
      <c r="I21" s="41">
        <f t="shared" si="11"/>
        <v>4.42820664786584E-2</v>
      </c>
      <c r="J21" s="41">
        <f t="shared" si="11"/>
        <v>1.0662578719856762E-2</v>
      </c>
      <c r="K21" s="41">
        <f t="shared" si="11"/>
        <v>0.11609086800890309</v>
      </c>
      <c r="L21" s="41">
        <f t="shared" si="11"/>
        <v>8.891548003704948E-2</v>
      </c>
      <c r="M21" s="41">
        <f t="shared" si="11"/>
        <v>1.1246277940413918E-2</v>
      </c>
      <c r="N21" s="41">
        <f t="shared" si="11"/>
        <v>0.38917208790585217</v>
      </c>
      <c r="O21" s="41">
        <f t="shared" si="11"/>
        <v>0.26994836769014779</v>
      </c>
      <c r="P21" s="41">
        <f t="shared" si="11"/>
        <v>2.3510676996061172E-2</v>
      </c>
      <c r="Q21" s="41">
        <f t="shared" si="11"/>
        <v>4.0231141345511093E-3</v>
      </c>
      <c r="R21" s="41">
        <f t="shared" si="11"/>
        <v>0.77065381992281223</v>
      </c>
      <c r="S21" s="41">
        <f t="shared" si="11"/>
        <v>1.3307769441817059</v>
      </c>
      <c r="U21" s="61" t="s">
        <v>72</v>
      </c>
      <c r="V21" s="61" t="s">
        <v>73</v>
      </c>
      <c r="W21" s="61" t="s">
        <v>74</v>
      </c>
      <c r="X21" s="61" t="s">
        <v>75</v>
      </c>
      <c r="Y21" s="61" t="s">
        <v>76</v>
      </c>
      <c r="Z21" s="61" t="s">
        <v>77</v>
      </c>
      <c r="AA21" s="61" t="s">
        <v>78</v>
      </c>
      <c r="AC21" s="5"/>
    </row>
    <row r="22" spans="1:29">
      <c r="A22" s="94" t="s">
        <v>45</v>
      </c>
      <c r="B22" t="s">
        <v>21</v>
      </c>
      <c r="C22" t="s">
        <v>17</v>
      </c>
      <c r="D22" s="3" t="s">
        <v>59</v>
      </c>
      <c r="E22">
        <v>0.82878407615268135</v>
      </c>
      <c r="F22">
        <v>2.0755955439339493</v>
      </c>
      <c r="G22">
        <v>0.18236901429002447</v>
      </c>
      <c r="H22">
        <v>0.62378178510494209</v>
      </c>
      <c r="I22">
        <v>0.17740582879131367</v>
      </c>
      <c r="J22">
        <v>0.10961303069239987</v>
      </c>
      <c r="K22">
        <v>0.769052066745472</v>
      </c>
      <c r="L22">
        <v>1.2796991173606667</v>
      </c>
      <c r="M22">
        <v>0.26897012752231519</v>
      </c>
      <c r="N22">
        <v>5.4467551355705295</v>
      </c>
      <c r="O22">
        <v>5.2068390643763163</v>
      </c>
      <c r="P22">
        <v>5.5760310124647793E-2</v>
      </c>
      <c r="Q22">
        <v>3.6446231690168321E-2</v>
      </c>
      <c r="R22">
        <v>1.4916287018561576</v>
      </c>
      <c r="S22">
        <v>0.59914049168715733</v>
      </c>
      <c r="T22">
        <v>1000</v>
      </c>
      <c r="U22" s="5">
        <f>E22+F22+H22+Q22</f>
        <v>3.5646076368817408</v>
      </c>
      <c r="V22" s="5">
        <f>G22+J22+K22</f>
        <v>1.0610341117278963</v>
      </c>
      <c r="W22" s="5">
        <f>L22</f>
        <v>1.2796991173606667</v>
      </c>
      <c r="X22" s="5">
        <f>I22+M22+N22+O22</f>
        <v>11.099970156260476</v>
      </c>
      <c r="Y22" s="5">
        <f>P22+R22+S22</f>
        <v>2.1465295036679626</v>
      </c>
      <c r="Z22" s="5">
        <f>X22+Y22</f>
        <v>13.246499659928439</v>
      </c>
      <c r="AA22" s="5">
        <f>SUM(E22:S22)</f>
        <v>19.151840525898738</v>
      </c>
      <c r="AC22" s="5"/>
    </row>
    <row r="23" spans="1:29">
      <c r="A23" s="94"/>
      <c r="B23" t="s">
        <v>21</v>
      </c>
      <c r="C23" t="s">
        <v>18</v>
      </c>
      <c r="D23" s="3" t="s">
        <v>59</v>
      </c>
      <c r="E23">
        <v>0.71769419891917441</v>
      </c>
      <c r="F23">
        <v>1.7744872301829224</v>
      </c>
      <c r="G23">
        <v>0.17140861009126657</v>
      </c>
      <c r="H23">
        <v>0.5263726434325221</v>
      </c>
      <c r="I23">
        <v>0.14350638145610942</v>
      </c>
      <c r="J23">
        <v>0.14460185001684295</v>
      </c>
      <c r="K23">
        <v>0.60743731692681313</v>
      </c>
      <c r="L23">
        <v>1.1694126885831795</v>
      </c>
      <c r="M23">
        <v>0.20923449510012876</v>
      </c>
      <c r="N23">
        <v>4.3862561171775658</v>
      </c>
      <c r="O23">
        <v>4.3051914436832686</v>
      </c>
      <c r="P23">
        <v>4.4601219972727618E-2</v>
      </c>
      <c r="Q23">
        <v>2.1568029561690957E-2</v>
      </c>
      <c r="R23">
        <v>1.1569312267450638</v>
      </c>
      <c r="S23">
        <v>0.56242784780101718</v>
      </c>
      <c r="T23">
        <v>1000</v>
      </c>
      <c r="U23" s="5">
        <f>E23+F23+H23+Q23</f>
        <v>3.0401221020963103</v>
      </c>
      <c r="V23" s="5">
        <f>G23+J23+K23</f>
        <v>0.92344777703492265</v>
      </c>
      <c r="W23" s="5">
        <f>L23</f>
        <v>1.1694126885831795</v>
      </c>
      <c r="X23" s="5">
        <f>I23+M23+N23+O23</f>
        <v>9.0441884374170733</v>
      </c>
      <c r="Y23" s="5">
        <f>P23+R23+S23</f>
        <v>1.7639602945188086</v>
      </c>
      <c r="Z23" s="5">
        <f t="shared" ref="Z23:Z24" si="12">X23+Y23</f>
        <v>10.808148731935882</v>
      </c>
      <c r="AA23" s="5">
        <f>SUM(E23:S23)</f>
        <v>15.941131299650293</v>
      </c>
      <c r="AC23" s="5"/>
    </row>
    <row r="24" spans="1:29">
      <c r="A24" s="94"/>
      <c r="B24" t="s">
        <v>21</v>
      </c>
      <c r="C24" t="s">
        <v>19</v>
      </c>
      <c r="D24" s="3" t="s">
        <v>59</v>
      </c>
      <c r="E24">
        <v>1.0081935562210407</v>
      </c>
      <c r="F24">
        <v>2.4434464671987652</v>
      </c>
      <c r="G24">
        <v>0.23362688651367655</v>
      </c>
      <c r="H24">
        <v>0.68064806223993957</v>
      </c>
      <c r="I24">
        <v>0.22325256441470001</v>
      </c>
      <c r="J24">
        <v>0.15995229462638547</v>
      </c>
      <c r="K24">
        <v>0.90185868246791923</v>
      </c>
      <c r="L24">
        <v>1.6264085447223324</v>
      </c>
      <c r="M24">
        <v>0.39647749625476314</v>
      </c>
      <c r="N24">
        <v>6.5965006951983574</v>
      </c>
      <c r="O24">
        <v>6.2149974563128838</v>
      </c>
      <c r="P24">
        <v>0.15327185994143797</v>
      </c>
      <c r="Q24">
        <v>0.11098673608123549</v>
      </c>
      <c r="R24">
        <v>2.060642279502074</v>
      </c>
      <c r="S24">
        <v>1.074131693467314</v>
      </c>
      <c r="T24">
        <v>1000</v>
      </c>
      <c r="U24" s="5">
        <f>E24+F24+H24+Q24</f>
        <v>4.2432748217409806</v>
      </c>
      <c r="V24" s="5">
        <f>G24+J24+K24</f>
        <v>1.2954378636079813</v>
      </c>
      <c r="W24" s="5">
        <f>L24</f>
        <v>1.6264085447223324</v>
      </c>
      <c r="X24" s="5">
        <f>I24+M24+N24+O24</f>
        <v>13.431228212180704</v>
      </c>
      <c r="Y24" s="5">
        <f>P24+R24+S24</f>
        <v>3.288045832910826</v>
      </c>
      <c r="Z24" s="5">
        <f t="shared" si="12"/>
        <v>16.719274045091531</v>
      </c>
      <c r="AA24" s="5">
        <f>SUM(E24:S24)</f>
        <v>23.884395275162824</v>
      </c>
      <c r="AB24" t="s">
        <v>90</v>
      </c>
      <c r="AC24" s="45">
        <f>_xlfn.STDEV.S(AA22:AA24)</f>
        <v>3.99585557744884</v>
      </c>
    </row>
    <row r="25" spans="1:29">
      <c r="A25" s="94"/>
      <c r="B25" s="6" t="s">
        <v>21</v>
      </c>
      <c r="C25" s="6" t="s">
        <v>20</v>
      </c>
      <c r="D25" s="6"/>
      <c r="E25" s="32">
        <f>AVERAGE(E22:E24)</f>
        <v>0.85155727709763218</v>
      </c>
      <c r="F25" s="32">
        <f t="shared" ref="F25:T25" si="13">AVERAGE(F22:F24)</f>
        <v>2.0978430804385457</v>
      </c>
      <c r="G25" s="32">
        <f t="shared" si="13"/>
        <v>0.19580150363165585</v>
      </c>
      <c r="H25" s="32">
        <f t="shared" si="13"/>
        <v>0.61026749692580129</v>
      </c>
      <c r="I25" s="32">
        <f t="shared" si="13"/>
        <v>0.1813882582207077</v>
      </c>
      <c r="J25" s="32">
        <f t="shared" si="13"/>
        <v>0.13805572511187611</v>
      </c>
      <c r="K25" s="32">
        <f t="shared" si="13"/>
        <v>0.75944935538006808</v>
      </c>
      <c r="L25" s="32">
        <f t="shared" si="13"/>
        <v>1.358506783555393</v>
      </c>
      <c r="M25" s="32">
        <f t="shared" si="13"/>
        <v>0.29156070629240238</v>
      </c>
      <c r="N25" s="32">
        <f t="shared" si="13"/>
        <v>5.4765039826488175</v>
      </c>
      <c r="O25" s="32">
        <f t="shared" si="13"/>
        <v>5.2423426547908223</v>
      </c>
      <c r="P25" s="32">
        <f t="shared" si="13"/>
        <v>8.4544463346271123E-2</v>
      </c>
      <c r="Q25" s="32">
        <f t="shared" si="13"/>
        <v>5.6333665777698251E-2</v>
      </c>
      <c r="R25" s="32">
        <f t="shared" si="13"/>
        <v>1.5697340693677653</v>
      </c>
      <c r="S25" s="32">
        <f t="shared" si="13"/>
        <v>0.74523334431849619</v>
      </c>
      <c r="T25" s="7">
        <f t="shared" si="13"/>
        <v>1000</v>
      </c>
      <c r="U25" s="7">
        <f t="shared" ref="U25:AA25" si="14">AVERAGE(U22:U24)</f>
        <v>3.6160015202396774</v>
      </c>
      <c r="V25" s="7">
        <f t="shared" si="14"/>
        <v>1.0933065841236</v>
      </c>
      <c r="W25" s="7">
        <f t="shared" si="14"/>
        <v>1.358506783555393</v>
      </c>
      <c r="X25" s="7">
        <f t="shared" si="14"/>
        <v>11.19179560195275</v>
      </c>
      <c r="Y25" s="7">
        <f t="shared" si="14"/>
        <v>2.3995118770325323</v>
      </c>
      <c r="Z25" s="7">
        <f t="shared" si="14"/>
        <v>13.591307478985284</v>
      </c>
      <c r="AA25" s="7">
        <f t="shared" si="14"/>
        <v>19.659122366903951</v>
      </c>
    </row>
    <row r="26" spans="1:29">
      <c r="E26" s="41">
        <f>_xlfn.STDEV.S(E22:E24)</f>
        <v>0.14658251314245727</v>
      </c>
      <c r="F26" s="41">
        <f t="shared" ref="F26:R26" si="15">_xlfn.STDEV.S(F22:F24)</f>
        <v>0.33503407268156599</v>
      </c>
      <c r="G26" s="41">
        <f t="shared" si="15"/>
        <v>3.3212984022496901E-2</v>
      </c>
      <c r="H26" s="41">
        <f t="shared" si="15"/>
        <v>7.8020530636445887E-2</v>
      </c>
      <c r="I26" s="41">
        <f t="shared" si="15"/>
        <v>4.0021971868416592E-2</v>
      </c>
      <c r="J26" s="41">
        <f t="shared" si="15"/>
        <v>2.5800178038289483E-2</v>
      </c>
      <c r="K26" s="41">
        <f t="shared" si="15"/>
        <v>0.14744539386141547</v>
      </c>
      <c r="L26" s="41">
        <f t="shared" si="15"/>
        <v>0.23847282721598267</v>
      </c>
      <c r="M26" s="41">
        <f t="shared" si="15"/>
        <v>9.5643797797997421E-2</v>
      </c>
      <c r="N26" s="41">
        <f t="shared" si="15"/>
        <v>1.1054225522823609</v>
      </c>
      <c r="O26" s="41">
        <f t="shared" si="15"/>
        <v>0.9553978910214892</v>
      </c>
      <c r="P26" s="41">
        <f t="shared" si="15"/>
        <v>5.9780620650146193E-2</v>
      </c>
      <c r="Q26" s="41">
        <f t="shared" si="15"/>
        <v>4.7911990094823817E-2</v>
      </c>
      <c r="R26" s="41">
        <f t="shared" si="15"/>
        <v>0.45689030745288101</v>
      </c>
      <c r="S26" s="41">
        <f>_xlfn.STDEV.S(S22:S24)</f>
        <v>0.28542520493097806</v>
      </c>
      <c r="U26" s="5"/>
      <c r="V26" s="5"/>
    </row>
    <row r="27" spans="1:29">
      <c r="B27" s="1" t="s">
        <v>68</v>
      </c>
      <c r="C27" s="1"/>
      <c r="D27" s="1"/>
      <c r="E27" s="1"/>
      <c r="F27" s="1"/>
      <c r="G27" s="1"/>
      <c r="U27" s="5">
        <f>SUM(U20+U25)</f>
        <v>7.2604520489773883</v>
      </c>
      <c r="V27" s="5">
        <f t="shared" ref="V27:AA27" si="16">SUM(V20+V25)</f>
        <v>1.560906296336519</v>
      </c>
      <c r="W27" s="5">
        <f t="shared" si="16"/>
        <v>1.7419977733122372</v>
      </c>
      <c r="X27" s="5">
        <f t="shared" si="16"/>
        <v>13.63537459022707</v>
      </c>
      <c r="Y27" s="5">
        <f t="shared" si="16"/>
        <v>8.4034345318646189</v>
      </c>
      <c r="Z27" s="5">
        <f>SUM(Z20+Z25)</f>
        <v>22.038809122091692</v>
      </c>
      <c r="AA27" s="5">
        <f t="shared" si="16"/>
        <v>32.602165240717831</v>
      </c>
    </row>
    <row r="28" spans="1:29">
      <c r="B28" s="9"/>
      <c r="C28" s="10"/>
      <c r="E28" s="2" t="s">
        <v>23</v>
      </c>
      <c r="F28" s="2"/>
      <c r="G28" s="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U28" s="5"/>
      <c r="V28" s="5"/>
    </row>
    <row r="29" spans="1:29">
      <c r="A29" s="53"/>
      <c r="B29" s="56" t="s">
        <v>66</v>
      </c>
      <c r="C29" s="57"/>
      <c r="D29" s="56"/>
      <c r="E29" s="54" t="s">
        <v>48</v>
      </c>
      <c r="F29" s="54" t="s">
        <v>49</v>
      </c>
      <c r="G29" s="54" t="s">
        <v>61</v>
      </c>
      <c r="H29" s="54" t="s">
        <v>50</v>
      </c>
      <c r="I29" s="54" t="s">
        <v>79</v>
      </c>
      <c r="J29" s="54" t="s">
        <v>62</v>
      </c>
      <c r="K29" s="54" t="s">
        <v>63</v>
      </c>
      <c r="L29" s="54" t="s">
        <v>64</v>
      </c>
      <c r="M29" s="54" t="s">
        <v>51</v>
      </c>
      <c r="N29" s="54" t="s">
        <v>52</v>
      </c>
      <c r="O29" s="54" t="s">
        <v>53</v>
      </c>
      <c r="P29" s="54" t="s">
        <v>54</v>
      </c>
      <c r="Q29" s="54" t="s">
        <v>55</v>
      </c>
      <c r="R29" s="54" t="s">
        <v>56</v>
      </c>
      <c r="S29" s="54" t="s">
        <v>57</v>
      </c>
      <c r="T29" s="4" t="s">
        <v>41</v>
      </c>
      <c r="U29" s="5"/>
      <c r="V29" s="5"/>
    </row>
    <row r="30" spans="1:29">
      <c r="A30" s="53"/>
      <c r="B30" s="6" t="s">
        <v>24</v>
      </c>
      <c r="C30" s="6" t="s">
        <v>20</v>
      </c>
      <c r="D30" s="6" t="s">
        <v>60</v>
      </c>
      <c r="E30" s="7">
        <v>1.0890143742058409</v>
      </c>
      <c r="F30" s="7">
        <v>1.0882179317156766</v>
      </c>
      <c r="G30" s="7">
        <v>1.0835120753359955</v>
      </c>
      <c r="H30" s="7">
        <v>1.0866585352572824</v>
      </c>
      <c r="I30" s="7">
        <v>1.0872933012329513</v>
      </c>
      <c r="J30" s="7">
        <v>1.0869994550371822</v>
      </c>
      <c r="K30" s="7">
        <v>1.0851326535716546</v>
      </c>
      <c r="L30" s="7">
        <v>1.0859733530178914</v>
      </c>
      <c r="M30" s="7">
        <v>1.0730326937878634</v>
      </c>
      <c r="N30" s="7">
        <v>1.0850379682215903</v>
      </c>
      <c r="O30" s="7">
        <v>1.0796087280681492</v>
      </c>
      <c r="P30" s="7">
        <v>1.0751068379399067</v>
      </c>
      <c r="Q30" s="7">
        <v>1.0832436385324482</v>
      </c>
      <c r="R30" s="7">
        <v>1.0773923299961907</v>
      </c>
      <c r="S30" s="7">
        <v>1.0795192075822528</v>
      </c>
      <c r="T30" s="7">
        <v>1.0895284361537301</v>
      </c>
      <c r="U30" s="8"/>
      <c r="V30" s="5"/>
    </row>
    <row r="31" spans="1:29">
      <c r="A31" s="98"/>
      <c r="B31" s="18" t="s">
        <v>25</v>
      </c>
      <c r="C31" s="18" t="s">
        <v>20</v>
      </c>
      <c r="D31" s="19"/>
      <c r="E31" s="20">
        <v>6.165031825882668</v>
      </c>
      <c r="F31" s="20">
        <v>6.0162746059329102</v>
      </c>
      <c r="G31" s="20">
        <v>4.5320211846327254</v>
      </c>
      <c r="H31" s="20">
        <v>3.319836076755883</v>
      </c>
      <c r="I31" s="20">
        <v>2.4289715387745288</v>
      </c>
      <c r="J31" s="20">
        <v>5.3266892302233124</v>
      </c>
      <c r="K31" s="20">
        <v>4.8300230219747515</v>
      </c>
      <c r="L31" s="20">
        <v>6.3648256623783057</v>
      </c>
      <c r="M31" s="20">
        <v>4.2849510849071937</v>
      </c>
      <c r="N31" s="20">
        <v>6.4298961427837682</v>
      </c>
      <c r="O31" s="20">
        <v>4.5861867496163597</v>
      </c>
      <c r="P31" s="20">
        <v>1.8454437621171387</v>
      </c>
      <c r="Q31" s="20">
        <v>4.9896121369553441</v>
      </c>
      <c r="R31" s="20">
        <v>2.9015846947928292</v>
      </c>
      <c r="S31" s="20">
        <v>1.6626918161657152</v>
      </c>
      <c r="T31" s="20">
        <v>7.1744328786442981</v>
      </c>
      <c r="U31" s="64"/>
      <c r="V31" s="99"/>
      <c r="W31" s="99"/>
      <c r="X31" s="99"/>
    </row>
    <row r="32" spans="1:29">
      <c r="A32" s="98"/>
      <c r="D32" s="3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U32" s="64"/>
    </row>
    <row r="33" spans="1:40">
      <c r="A33" s="98"/>
      <c r="B33" s="1" t="s">
        <v>69</v>
      </c>
      <c r="C33" s="1"/>
      <c r="D33" s="1"/>
      <c r="E33" s="1"/>
      <c r="F33" s="1"/>
      <c r="G33" s="1"/>
      <c r="U33" s="78"/>
      <c r="V33" s="31"/>
      <c r="W33" s="31"/>
    </row>
    <row r="34" spans="1:40">
      <c r="A34" s="58"/>
      <c r="E34" s="2" t="s">
        <v>23</v>
      </c>
      <c r="U34" s="64"/>
      <c r="V34" s="31"/>
      <c r="W34" s="31"/>
    </row>
    <row r="35" spans="1:40">
      <c r="A35" s="58"/>
      <c r="B35" s="56" t="s">
        <v>66</v>
      </c>
      <c r="C35" s="57"/>
      <c r="D35" s="56"/>
      <c r="E35" s="54" t="s">
        <v>48</v>
      </c>
      <c r="F35" s="54" t="s">
        <v>49</v>
      </c>
      <c r="G35" s="54" t="s">
        <v>61</v>
      </c>
      <c r="H35" s="54" t="s">
        <v>50</v>
      </c>
      <c r="I35" s="54" t="s">
        <v>79</v>
      </c>
      <c r="J35" s="54" t="s">
        <v>62</v>
      </c>
      <c r="K35" s="54" t="s">
        <v>63</v>
      </c>
      <c r="L35" s="54" t="s">
        <v>64</v>
      </c>
      <c r="M35" s="54" t="s">
        <v>51</v>
      </c>
      <c r="N35" s="54" t="s">
        <v>52</v>
      </c>
      <c r="O35" s="54" t="s">
        <v>53</v>
      </c>
      <c r="P35" s="54" t="s">
        <v>54</v>
      </c>
      <c r="Q35" s="54" t="s">
        <v>55</v>
      </c>
      <c r="R35" s="54" t="s">
        <v>56</v>
      </c>
      <c r="S35" s="54" t="s">
        <v>57</v>
      </c>
      <c r="T35" s="4" t="s">
        <v>41</v>
      </c>
      <c r="U35" s="31"/>
      <c r="V35" s="31"/>
      <c r="W35" s="31"/>
    </row>
    <row r="36" spans="1:40">
      <c r="A36" s="58"/>
      <c r="B36" t="s">
        <v>26</v>
      </c>
      <c r="C36" t="s">
        <v>17</v>
      </c>
      <c r="D36" s="3" t="s">
        <v>58</v>
      </c>
      <c r="E36">
        <v>1.0854330492268929</v>
      </c>
      <c r="F36">
        <v>1.0852230389610209</v>
      </c>
      <c r="G36">
        <v>1.083045570441179</v>
      </c>
      <c r="H36">
        <v>1.082674479906679</v>
      </c>
      <c r="I36">
        <v>1.0787562438798093</v>
      </c>
      <c r="J36">
        <v>1.0869974103715261</v>
      </c>
      <c r="K36">
        <v>1.0768654911183984</v>
      </c>
      <c r="L36">
        <v>1.080189639333373</v>
      </c>
      <c r="M36">
        <v>1.0568857187000766</v>
      </c>
      <c r="N36">
        <v>1.080932435210926</v>
      </c>
      <c r="O36">
        <v>1.0790591754496972</v>
      </c>
      <c r="P36">
        <v>1.0762904927075279</v>
      </c>
      <c r="Q36">
        <v>1.0714557755479976</v>
      </c>
      <c r="R36">
        <v>1.0705819777500543</v>
      </c>
      <c r="S36">
        <v>1.0663254419587489</v>
      </c>
      <c r="T36">
        <v>1.0875148438835762</v>
      </c>
      <c r="U36" s="31"/>
      <c r="V36" s="31"/>
      <c r="W36" s="31"/>
      <c r="AN36" s="52"/>
    </row>
    <row r="37" spans="1:40">
      <c r="A37" s="58"/>
      <c r="B37" t="s">
        <v>26</v>
      </c>
      <c r="C37" t="s">
        <v>18</v>
      </c>
      <c r="D37" s="3" t="s">
        <v>58</v>
      </c>
      <c r="E37">
        <v>1.0865579838655997</v>
      </c>
      <c r="F37">
        <v>1.08533284438375</v>
      </c>
      <c r="G37">
        <v>1.0802056055915181</v>
      </c>
      <c r="H37">
        <v>1.0842702364904675</v>
      </c>
      <c r="I37">
        <v>1.0826385022556686</v>
      </c>
      <c r="J37">
        <v>1.0831816459441816</v>
      </c>
      <c r="K37">
        <v>1.0791090835379842</v>
      </c>
      <c r="L37">
        <v>1.0826779616134521</v>
      </c>
      <c r="M37">
        <v>1.0544228069401593</v>
      </c>
      <c r="N37">
        <v>1.079893678493036</v>
      </c>
      <c r="O37">
        <v>1.0758498635714357</v>
      </c>
      <c r="P37">
        <v>1.077112568001491</v>
      </c>
      <c r="Q37">
        <v>1.0695230520996599</v>
      </c>
      <c r="R37">
        <v>1.0703934193582942</v>
      </c>
      <c r="S37">
        <v>1.0726181326420474</v>
      </c>
      <c r="T37" s="33">
        <v>1.0878273036460451</v>
      </c>
      <c r="U37" s="31"/>
      <c r="V37" s="31"/>
      <c r="W37" s="31"/>
    </row>
    <row r="38" spans="1:40">
      <c r="A38" s="58"/>
      <c r="B38" t="s">
        <v>26</v>
      </c>
      <c r="C38" t="s">
        <v>19</v>
      </c>
      <c r="D38" s="3" t="s">
        <v>58</v>
      </c>
      <c r="E38">
        <v>1.0858123494198109</v>
      </c>
      <c r="F38">
        <v>1.0849648784429662</v>
      </c>
      <c r="G38">
        <v>1.0749726805841098</v>
      </c>
      <c r="H38">
        <v>1.0820025059108787</v>
      </c>
      <c r="I38">
        <v>1.0779217216451835</v>
      </c>
      <c r="J38">
        <v>1.0815788906690205</v>
      </c>
      <c r="K38">
        <v>1.0774319120516498</v>
      </c>
      <c r="L38">
        <v>1.080564520522135</v>
      </c>
      <c r="M38">
        <v>1.062057318210951</v>
      </c>
      <c r="N38">
        <v>1.0812620473081658</v>
      </c>
      <c r="O38">
        <v>1.079893678493036</v>
      </c>
      <c r="P38">
        <v>1.0658470999421563</v>
      </c>
      <c r="Q38">
        <v>1.0489540131892805</v>
      </c>
      <c r="R38">
        <v>1.076497057454497</v>
      </c>
      <c r="S38">
        <v>1.0684457070831974</v>
      </c>
      <c r="T38" s="33">
        <v>1.0882561015959646</v>
      </c>
      <c r="U38" s="31"/>
      <c r="V38" s="31"/>
    </row>
    <row r="39" spans="1:40">
      <c r="A39" s="58"/>
      <c r="B39" s="6" t="s">
        <v>26</v>
      </c>
      <c r="C39" s="6" t="s">
        <v>20</v>
      </c>
      <c r="D39" s="6"/>
      <c r="E39" s="7">
        <f>AVERAGE(E36:E38)</f>
        <v>1.0859344608374346</v>
      </c>
      <c r="F39" s="7">
        <f t="shared" ref="F39:T39" si="17">AVERAGE(F36:F38)</f>
        <v>1.085173587262579</v>
      </c>
      <c r="G39" s="7">
        <f t="shared" si="17"/>
        <v>1.0794079522056024</v>
      </c>
      <c r="H39" s="7">
        <f t="shared" si="17"/>
        <v>1.0829824074360084</v>
      </c>
      <c r="I39" s="7">
        <f t="shared" si="17"/>
        <v>1.0797721559268871</v>
      </c>
      <c r="J39" s="7">
        <f t="shared" si="17"/>
        <v>1.0839193156615761</v>
      </c>
      <c r="K39" s="7">
        <f t="shared" si="17"/>
        <v>1.0778021622360108</v>
      </c>
      <c r="L39" s="7">
        <f t="shared" si="17"/>
        <v>1.0811440404896533</v>
      </c>
      <c r="M39" s="7">
        <f t="shared" si="17"/>
        <v>1.0577886146170623</v>
      </c>
      <c r="N39" s="7">
        <f t="shared" si="17"/>
        <v>1.0806960536707093</v>
      </c>
      <c r="O39" s="7">
        <f t="shared" si="17"/>
        <v>1.078267572504723</v>
      </c>
      <c r="P39" s="7">
        <f t="shared" si="17"/>
        <v>1.0730833868837253</v>
      </c>
      <c r="Q39" s="7">
        <f t="shared" si="17"/>
        <v>1.0633109469456461</v>
      </c>
      <c r="R39" s="7">
        <f t="shared" si="17"/>
        <v>1.0724908181876152</v>
      </c>
      <c r="S39" s="7">
        <f t="shared" si="17"/>
        <v>1.0691297605613312</v>
      </c>
      <c r="T39" s="7">
        <f t="shared" si="17"/>
        <v>1.0878660830418621</v>
      </c>
      <c r="U39" s="31"/>
      <c r="V39" s="31"/>
    </row>
    <row r="40" spans="1:40">
      <c r="A40" s="58"/>
      <c r="B40" t="s">
        <v>26</v>
      </c>
      <c r="C40" t="s">
        <v>17</v>
      </c>
      <c r="D40" s="3" t="s">
        <v>59</v>
      </c>
      <c r="E40">
        <v>1.0964009538756381</v>
      </c>
      <c r="F40">
        <v>1.0935231743376825</v>
      </c>
      <c r="G40">
        <v>1.1242376748656751</v>
      </c>
      <c r="H40">
        <v>1.0857556945286371</v>
      </c>
      <c r="I40">
        <v>1.0816113873092148</v>
      </c>
      <c r="J40">
        <v>1.1111999999999991</v>
      </c>
      <c r="K40">
        <v>1.0778044927764134</v>
      </c>
      <c r="L40">
        <v>1.0887183537732392</v>
      </c>
      <c r="M40">
        <v>1.0004785726333849</v>
      </c>
      <c r="N40">
        <v>1.0823901396928364</v>
      </c>
      <c r="O40">
        <v>1.0760901339143358</v>
      </c>
      <c r="P40">
        <v>1.0112397529731669</v>
      </c>
      <c r="Q40">
        <v>1.0055465175373992</v>
      </c>
      <c r="R40">
        <v>1.076648805294955</v>
      </c>
      <c r="S40">
        <v>1.0803250993444897</v>
      </c>
      <c r="T40">
        <v>1.0875148438835762</v>
      </c>
      <c r="U40" s="31"/>
      <c r="V40" s="31"/>
      <c r="W40" s="31"/>
    </row>
    <row r="41" spans="1:40">
      <c r="A41" s="58"/>
      <c r="B41" t="s">
        <v>26</v>
      </c>
      <c r="C41" t="s">
        <v>18</v>
      </c>
      <c r="D41" s="3" t="s">
        <v>59</v>
      </c>
      <c r="E41">
        <v>1.0931421666213319</v>
      </c>
      <c r="F41">
        <v>1.0895519915024403</v>
      </c>
      <c r="G41">
        <v>1.1097082854390192</v>
      </c>
      <c r="H41">
        <v>1.0853100618018312</v>
      </c>
      <c r="I41">
        <v>1.0798611807242291</v>
      </c>
      <c r="J41">
        <v>1.1058525732443325</v>
      </c>
      <c r="K41">
        <v>1.0768469198304358</v>
      </c>
      <c r="L41">
        <v>1.0833789402516287</v>
      </c>
      <c r="M41">
        <v>1.0339100369320091</v>
      </c>
      <c r="N41">
        <v>1.07956637856035</v>
      </c>
      <c r="O41">
        <v>1.0709292881180064</v>
      </c>
      <c r="P41">
        <v>1.0676613415593021</v>
      </c>
      <c r="Q41">
        <v>1.0706889038357685</v>
      </c>
      <c r="R41">
        <v>1.0793928317487096</v>
      </c>
      <c r="S41">
        <v>1.0827378780281367</v>
      </c>
      <c r="T41" s="33">
        <v>1.0878273036460451</v>
      </c>
      <c r="U41" s="31"/>
      <c r="V41" s="31"/>
    </row>
    <row r="42" spans="1:40">
      <c r="A42" s="58"/>
      <c r="B42" t="s">
        <v>26</v>
      </c>
      <c r="C42" t="s">
        <v>19</v>
      </c>
      <c r="D42" s="3" t="s">
        <v>59</v>
      </c>
      <c r="E42">
        <v>1.0926581000338407</v>
      </c>
      <c r="F42">
        <v>1.0904385273186454</v>
      </c>
      <c r="G42">
        <v>1.1049198660723871</v>
      </c>
      <c r="H42">
        <v>1.0866562317414497</v>
      </c>
      <c r="I42">
        <v>1.0874766811383705</v>
      </c>
      <c r="J42">
        <v>1.1193835749795551</v>
      </c>
      <c r="K42">
        <v>1.0825305691456104</v>
      </c>
      <c r="L42">
        <v>1.0872736008720159</v>
      </c>
      <c r="M42">
        <v>1.0620433855753124</v>
      </c>
      <c r="N42">
        <v>1.08288570300733</v>
      </c>
      <c r="O42">
        <v>1.0718544726019952</v>
      </c>
      <c r="P42">
        <v>1.0686059680766553</v>
      </c>
      <c r="Q42">
        <v>1.0248826939074811</v>
      </c>
      <c r="R42">
        <v>1.0768040014684186</v>
      </c>
      <c r="S42">
        <v>1.0803503887262038</v>
      </c>
      <c r="T42" s="33">
        <v>1.0882561015959646</v>
      </c>
      <c r="U42" s="31"/>
      <c r="V42" s="31"/>
    </row>
    <row r="43" spans="1:40">
      <c r="A43" s="58"/>
      <c r="B43" s="6" t="s">
        <v>26</v>
      </c>
      <c r="C43" s="6" t="s">
        <v>20</v>
      </c>
      <c r="D43" s="6"/>
      <c r="E43" s="7">
        <f>AVERAGE(E40:E42)</f>
        <v>1.0940670735102704</v>
      </c>
      <c r="F43" s="7">
        <f t="shared" ref="F43:T43" si="18">AVERAGE(F40:F42)</f>
        <v>1.0911712310529227</v>
      </c>
      <c r="G43" s="7">
        <f t="shared" si="18"/>
        <v>1.1129552754590273</v>
      </c>
      <c r="H43" s="7">
        <f t="shared" si="18"/>
        <v>1.0859073293573058</v>
      </c>
      <c r="I43" s="7">
        <f t="shared" si="18"/>
        <v>1.0829830830572715</v>
      </c>
      <c r="J43" s="7">
        <f t="shared" si="18"/>
        <v>1.1121453827412957</v>
      </c>
      <c r="K43" s="7">
        <f t="shared" si="18"/>
        <v>1.0790606605841533</v>
      </c>
      <c r="L43" s="7">
        <f t="shared" si="18"/>
        <v>1.0864569649656279</v>
      </c>
      <c r="M43" s="7">
        <f t="shared" si="18"/>
        <v>1.0321439983802356</v>
      </c>
      <c r="N43" s="7">
        <f t="shared" si="18"/>
        <v>1.0816140737535054</v>
      </c>
      <c r="O43" s="7">
        <f t="shared" si="18"/>
        <v>1.0729579648781125</v>
      </c>
      <c r="P43" s="7">
        <f t="shared" si="18"/>
        <v>1.049169020869708</v>
      </c>
      <c r="Q43" s="7">
        <f t="shared" si="18"/>
        <v>1.033706038426883</v>
      </c>
      <c r="R43" s="7">
        <f t="shared" si="18"/>
        <v>1.0776152128373611</v>
      </c>
      <c r="S43" s="7">
        <f t="shared" si="18"/>
        <v>1.0811377886996101</v>
      </c>
      <c r="T43" s="7">
        <f t="shared" si="18"/>
        <v>1.0878660830418621</v>
      </c>
      <c r="U43" s="31"/>
      <c r="V43" s="31"/>
    </row>
    <row r="44" spans="1:40">
      <c r="A44" s="58"/>
      <c r="B44" t="s">
        <v>26</v>
      </c>
      <c r="C44" t="s">
        <v>17</v>
      </c>
      <c r="D44" s="13" t="s">
        <v>60</v>
      </c>
      <c r="E44" s="14">
        <f t="shared" ref="E44:S44" si="19">(E36*E17/(E17+E22))+(E40*E22/(E17+E22))</f>
        <v>1.0931604048518309</v>
      </c>
      <c r="F44" s="14">
        <f t="shared" si="19"/>
        <v>1.0890015915470435</v>
      </c>
      <c r="G44" s="14">
        <f t="shared" si="19"/>
        <v>1.114531540640888</v>
      </c>
      <c r="H44" s="14">
        <f t="shared" si="19"/>
        <v>1.0836063817528281</v>
      </c>
      <c r="I44" s="14">
        <f t="shared" si="19"/>
        <v>1.0804233147159144</v>
      </c>
      <c r="J44" s="14">
        <f t="shared" si="19"/>
        <v>1.1051918582361457</v>
      </c>
      <c r="K44" s="14">
        <f t="shared" si="19"/>
        <v>1.0774798871186766</v>
      </c>
      <c r="L44" s="14">
        <f t="shared" si="19"/>
        <v>1.0866669214330404</v>
      </c>
      <c r="M44" s="14">
        <f t="shared" si="19"/>
        <v>1.0052721631900252</v>
      </c>
      <c r="N44" s="14">
        <f t="shared" si="19"/>
        <v>1.0820824098057871</v>
      </c>
      <c r="O44" s="14">
        <f t="shared" si="19"/>
        <v>1.0765874600306096</v>
      </c>
      <c r="P44" s="14">
        <f t="shared" si="19"/>
        <v>1.0381983712529201</v>
      </c>
      <c r="Q44" s="14">
        <f t="shared" si="19"/>
        <v>1.0368372972249693</v>
      </c>
      <c r="R44" s="14">
        <f t="shared" si="19"/>
        <v>1.0727862600414015</v>
      </c>
      <c r="S44" s="14">
        <f t="shared" si="19"/>
        <v>1.0679699492894985</v>
      </c>
      <c r="T44">
        <v>1.0875148438835762</v>
      </c>
      <c r="U44" s="31"/>
      <c r="V44" s="31"/>
      <c r="W44" s="31"/>
    </row>
    <row r="45" spans="1:40">
      <c r="A45" s="58"/>
      <c r="B45" t="s">
        <v>26</v>
      </c>
      <c r="C45" t="s">
        <v>18</v>
      </c>
      <c r="D45" s="13" t="s">
        <v>60</v>
      </c>
      <c r="E45" s="14">
        <f t="shared" ref="E45:S45" si="20">(E37*E18/(E18+E23))+(E41*E23/(E18+E23))</f>
        <v>1.0916877736630168</v>
      </c>
      <c r="F45" s="14">
        <f t="shared" si="20"/>
        <v>1.0878090548589558</v>
      </c>
      <c r="G45" s="14">
        <f t="shared" si="20"/>
        <v>1.1029675283379006</v>
      </c>
      <c r="H45" s="14">
        <f t="shared" si="20"/>
        <v>1.0846875683189448</v>
      </c>
      <c r="I45" s="14">
        <f t="shared" si="20"/>
        <v>1.0807379955440832</v>
      </c>
      <c r="J45" s="14">
        <f t="shared" si="20"/>
        <v>1.0994546097171405</v>
      </c>
      <c r="K45" s="14">
        <f t="shared" si="20"/>
        <v>1.0774992072489304</v>
      </c>
      <c r="L45" s="14">
        <f t="shared" si="20"/>
        <v>1.0832413080347776</v>
      </c>
      <c r="M45" s="14">
        <f t="shared" si="20"/>
        <v>1.037072784222919</v>
      </c>
      <c r="N45" s="14">
        <f t="shared" si="20"/>
        <v>1.0796219318842357</v>
      </c>
      <c r="O45" s="14">
        <f t="shared" si="20"/>
        <v>1.0715795749997385</v>
      </c>
      <c r="P45" s="14">
        <f t="shared" si="20"/>
        <v>1.0722017537565609</v>
      </c>
      <c r="Q45" s="14">
        <f t="shared" si="20"/>
        <v>1.0699864267798673</v>
      </c>
      <c r="R45" s="14">
        <f t="shared" si="20"/>
        <v>1.0745940167107473</v>
      </c>
      <c r="S45" s="14">
        <f t="shared" si="20"/>
        <v>1.0746762214522583</v>
      </c>
      <c r="T45" s="33">
        <v>1.0878273036460451</v>
      </c>
      <c r="U45" s="31"/>
      <c r="V45" s="31"/>
    </row>
    <row r="46" spans="1:40">
      <c r="A46" s="58"/>
      <c r="B46" t="s">
        <v>26</v>
      </c>
      <c r="C46" t="s">
        <v>19</v>
      </c>
      <c r="D46" s="13" t="s">
        <v>60</v>
      </c>
      <c r="E46" s="14">
        <f t="shared" ref="E46:S46" si="21">(E38*E19/(E19+E24))+(E42*E24/(E19+E24))</f>
        <v>1.0906780092375756</v>
      </c>
      <c r="F46" s="14">
        <f t="shared" si="21"/>
        <v>1.0876230767955875</v>
      </c>
      <c r="G46" s="14">
        <f t="shared" si="21"/>
        <v>1.1008606317887655</v>
      </c>
      <c r="H46" s="14">
        <f t="shared" si="21"/>
        <v>1.0835841613659518</v>
      </c>
      <c r="I46" s="14">
        <f t="shared" si="21"/>
        <v>1.0835979335215435</v>
      </c>
      <c r="J46" s="14">
        <f t="shared" si="21"/>
        <v>1.1115310033830987</v>
      </c>
      <c r="K46" s="14">
        <f t="shared" si="21"/>
        <v>1.0807794532760586</v>
      </c>
      <c r="L46" s="14">
        <f t="shared" si="21"/>
        <v>1.0857957341024314</v>
      </c>
      <c r="M46" s="14">
        <f t="shared" si="21"/>
        <v>1.0620448721954763</v>
      </c>
      <c r="N46" s="14">
        <f t="shared" si="21"/>
        <v>1.0825617014794346</v>
      </c>
      <c r="O46" s="14">
        <f t="shared" si="21"/>
        <v>1.0731309487572962</v>
      </c>
      <c r="P46" s="14">
        <f t="shared" si="21"/>
        <v>1.0676517549995215</v>
      </c>
      <c r="Q46" s="14">
        <f t="shared" si="21"/>
        <v>1.0312345306033386</v>
      </c>
      <c r="R46" s="14">
        <f t="shared" si="21"/>
        <v>1.0766300441693017</v>
      </c>
      <c r="S46" s="14">
        <f t="shared" si="21"/>
        <v>1.0707337040659108</v>
      </c>
      <c r="T46" s="33">
        <v>1.0882561015959646</v>
      </c>
      <c r="U46" s="31"/>
      <c r="V46" s="31"/>
    </row>
    <row r="47" spans="1:40">
      <c r="A47" s="58"/>
      <c r="B47" s="6" t="s">
        <v>26</v>
      </c>
      <c r="C47" s="6" t="s">
        <v>20</v>
      </c>
      <c r="D47" s="17"/>
      <c r="E47" s="7">
        <f>AVERAGE(E44:E46)</f>
        <v>1.0918420625841412</v>
      </c>
      <c r="F47" s="7">
        <f t="shared" ref="F47:T47" si="22">AVERAGE(F44:F46)</f>
        <v>1.0881445744005289</v>
      </c>
      <c r="G47" s="7">
        <f t="shared" si="22"/>
        <v>1.1061199002558515</v>
      </c>
      <c r="H47" s="7">
        <f t="shared" si="22"/>
        <v>1.0839593704792414</v>
      </c>
      <c r="I47" s="7">
        <f t="shared" si="22"/>
        <v>1.081586414593847</v>
      </c>
      <c r="J47" s="7">
        <f t="shared" si="22"/>
        <v>1.1053924904454615</v>
      </c>
      <c r="K47" s="7">
        <f t="shared" si="22"/>
        <v>1.0785861825478886</v>
      </c>
      <c r="L47" s="7">
        <f t="shared" si="22"/>
        <v>1.0852346545234164</v>
      </c>
      <c r="M47" s="7">
        <f t="shared" si="22"/>
        <v>1.0347966065361403</v>
      </c>
      <c r="N47" s="7">
        <f t="shared" si="22"/>
        <v>1.0814220143898192</v>
      </c>
      <c r="O47" s="7">
        <f t="shared" si="22"/>
        <v>1.0737659945958815</v>
      </c>
      <c r="P47" s="7">
        <f t="shared" si="22"/>
        <v>1.0593506266696675</v>
      </c>
      <c r="Q47" s="7">
        <f t="shared" si="22"/>
        <v>1.0460194182027251</v>
      </c>
      <c r="R47" s="7">
        <f t="shared" si="22"/>
        <v>1.0746701069738169</v>
      </c>
      <c r="S47" s="7">
        <f t="shared" si="22"/>
        <v>1.0711266249358893</v>
      </c>
      <c r="T47" s="7">
        <f t="shared" si="22"/>
        <v>1.0878660830418621</v>
      </c>
      <c r="U47" s="31"/>
      <c r="V47" s="31"/>
    </row>
    <row r="48" spans="1:40">
      <c r="A48" s="58"/>
      <c r="B48" s="56" t="s">
        <v>65</v>
      </c>
      <c r="C48" s="57"/>
      <c r="D48" s="56"/>
      <c r="U48" s="31"/>
      <c r="V48" s="31"/>
      <c r="W48" s="31"/>
    </row>
    <row r="49" spans="1:42">
      <c r="A49" s="58"/>
      <c r="B49" t="s">
        <v>21</v>
      </c>
      <c r="C49" t="s">
        <v>17</v>
      </c>
      <c r="D49" s="3" t="s">
        <v>58</v>
      </c>
      <c r="E49">
        <v>1.5619184048245955</v>
      </c>
      <c r="F49">
        <v>1.3462445894882067</v>
      </c>
      <c r="G49">
        <v>1.5337564190168513</v>
      </c>
      <c r="H49">
        <v>1.1620400903286006</v>
      </c>
      <c r="I49">
        <v>1.1545786103720708</v>
      </c>
      <c r="J49">
        <v>1.140779031248113</v>
      </c>
      <c r="K49">
        <v>1.3361034020958209</v>
      </c>
      <c r="L49">
        <v>1.2640735446446649</v>
      </c>
      <c r="M49">
        <v>1.1448210170131305</v>
      </c>
      <c r="N49">
        <v>1.6371718441617458</v>
      </c>
      <c r="O49">
        <v>1.5600987678064735</v>
      </c>
      <c r="P49">
        <v>1.1624267200800655</v>
      </c>
      <c r="Q49" s="37">
        <v>1.4567406143277803</v>
      </c>
      <c r="R49">
        <v>1.1624267200800655</v>
      </c>
      <c r="S49">
        <v>1.0870952948777826</v>
      </c>
      <c r="T49" s="33">
        <v>1.3621687174564789</v>
      </c>
      <c r="U49" s="31"/>
      <c r="V49" s="31"/>
    </row>
    <row r="50" spans="1:42">
      <c r="A50" s="58"/>
      <c r="B50" t="s">
        <v>21</v>
      </c>
      <c r="C50" t="s">
        <v>18</v>
      </c>
      <c r="D50" s="3" t="s">
        <v>58</v>
      </c>
      <c r="E50">
        <v>1.6224726024292317</v>
      </c>
      <c r="F50">
        <v>1.3751033907194543</v>
      </c>
      <c r="G50">
        <v>1.6011574638947659</v>
      </c>
      <c r="H50">
        <v>1.1781678234948214</v>
      </c>
      <c r="I50">
        <v>1.1610065125516174</v>
      </c>
      <c r="J50">
        <v>1.1223998827722246</v>
      </c>
      <c r="K50">
        <v>1.3882719964269439</v>
      </c>
      <c r="L50">
        <v>1.2735405543824103</v>
      </c>
      <c r="M50">
        <v>1.1355356647975907</v>
      </c>
      <c r="N50">
        <v>1.7329198563160662</v>
      </c>
      <c r="O50">
        <v>1.615242174388791</v>
      </c>
      <c r="P50">
        <v>1.1622786781326115</v>
      </c>
      <c r="Q50" s="37">
        <v>1.4845553872834631</v>
      </c>
      <c r="R50">
        <v>1.1622786781326115</v>
      </c>
      <c r="S50">
        <v>1.0851930669981842</v>
      </c>
      <c r="T50" s="33">
        <v>1.4480828130510228</v>
      </c>
      <c r="U50" s="31"/>
      <c r="V50" s="31"/>
    </row>
    <row r="51" spans="1:42">
      <c r="A51" s="58"/>
      <c r="B51" t="s">
        <v>21</v>
      </c>
      <c r="C51" t="s">
        <v>19</v>
      </c>
      <c r="D51" s="3" t="s">
        <v>58</v>
      </c>
      <c r="E51">
        <v>1.5446865378402226</v>
      </c>
      <c r="F51">
        <v>1.3298903962986472</v>
      </c>
      <c r="G51">
        <v>1.5348746229087229</v>
      </c>
      <c r="H51">
        <v>1.1559008774073651</v>
      </c>
      <c r="I51">
        <v>1.1553144951647838</v>
      </c>
      <c r="J51">
        <v>1.1309990026987653</v>
      </c>
      <c r="K51">
        <v>1.3421613724834829</v>
      </c>
      <c r="L51">
        <v>1.2527542235608871</v>
      </c>
      <c r="M51">
        <v>1.1511551534423146</v>
      </c>
      <c r="N51">
        <v>1.6257955777094089</v>
      </c>
      <c r="O51">
        <v>1.5027750600499667</v>
      </c>
      <c r="P51">
        <v>1.1618701259614097</v>
      </c>
      <c r="Q51" s="37">
        <v>1.3928631399136167</v>
      </c>
      <c r="R51">
        <v>1.1618701259614097</v>
      </c>
      <c r="S51">
        <v>1.09829339374983</v>
      </c>
      <c r="T51" s="33">
        <v>1.4366397691909751</v>
      </c>
      <c r="U51" s="31"/>
      <c r="V51" s="31"/>
    </row>
    <row r="52" spans="1:42">
      <c r="A52" s="58"/>
      <c r="B52" s="6" t="s">
        <v>26</v>
      </c>
      <c r="C52" s="6" t="s">
        <v>20</v>
      </c>
      <c r="D52" s="6"/>
      <c r="E52" s="7">
        <f>AVERAGE(E49:E51)</f>
        <v>1.5763591816980167</v>
      </c>
      <c r="F52" s="7">
        <f t="shared" ref="F52:T52" si="23">AVERAGE(F49:F51)</f>
        <v>1.3504127921687694</v>
      </c>
      <c r="G52" s="7">
        <f t="shared" si="23"/>
        <v>1.55659616860678</v>
      </c>
      <c r="H52" s="7">
        <f t="shared" si="23"/>
        <v>1.1653695970769291</v>
      </c>
      <c r="I52" s="7">
        <f t="shared" si="23"/>
        <v>1.1569665393628241</v>
      </c>
      <c r="J52" s="7">
        <f t="shared" si="23"/>
        <v>1.1313926389063675</v>
      </c>
      <c r="K52" s="7">
        <f t="shared" si="23"/>
        <v>1.3555122570020826</v>
      </c>
      <c r="L52" s="7">
        <f t="shared" si="23"/>
        <v>1.2634561075293207</v>
      </c>
      <c r="M52" s="7">
        <f t="shared" si="23"/>
        <v>1.1438372784176785</v>
      </c>
      <c r="N52" s="7">
        <f t="shared" si="23"/>
        <v>1.6652957593957403</v>
      </c>
      <c r="O52" s="7">
        <f t="shared" si="23"/>
        <v>1.5593720007484102</v>
      </c>
      <c r="P52" s="7">
        <f t="shared" si="23"/>
        <v>1.1621918413913621</v>
      </c>
      <c r="Q52" s="7">
        <f t="shared" si="23"/>
        <v>1.4447197138416199</v>
      </c>
      <c r="R52" s="7">
        <f t="shared" si="23"/>
        <v>1.1621918413913621</v>
      </c>
      <c r="S52" s="7">
        <f t="shared" si="23"/>
        <v>1.0901939185419323</v>
      </c>
      <c r="T52" s="7">
        <f t="shared" si="23"/>
        <v>1.4156304332328258</v>
      </c>
      <c r="U52" s="31"/>
      <c r="V52" s="31"/>
      <c r="W52" s="31"/>
    </row>
    <row r="53" spans="1:42">
      <c r="A53" s="100" t="s">
        <v>71</v>
      </c>
      <c r="B53" t="s">
        <v>21</v>
      </c>
      <c r="C53" t="s">
        <v>17</v>
      </c>
      <c r="D53" s="3" t="s">
        <v>59</v>
      </c>
      <c r="E53">
        <v>2.0173980955674353</v>
      </c>
      <c r="F53">
        <v>1.5506159138870679</v>
      </c>
      <c r="G53">
        <v>1.9985486955326581</v>
      </c>
      <c r="H53">
        <v>1.2244144745798773</v>
      </c>
      <c r="I53">
        <v>1.2413790918580212</v>
      </c>
      <c r="J53">
        <v>1.1801821170095623</v>
      </c>
      <c r="K53">
        <v>1.7604088418330097</v>
      </c>
      <c r="L53">
        <v>1.5572826743173844</v>
      </c>
      <c r="M53">
        <v>1.0994360578736129</v>
      </c>
      <c r="N53">
        <v>2.313356483666388</v>
      </c>
      <c r="O53">
        <v>1.8924269053737612</v>
      </c>
      <c r="P53">
        <v>1.1900433130525174</v>
      </c>
      <c r="Q53" s="37">
        <v>1.6469524349366647</v>
      </c>
      <c r="R53">
        <v>1.1900433130525174</v>
      </c>
      <c r="S53">
        <v>1.0990230669131067</v>
      </c>
      <c r="T53" s="33">
        <v>1.3621687174564789</v>
      </c>
    </row>
    <row r="54" spans="1:42">
      <c r="A54" s="100"/>
      <c r="B54" t="s">
        <v>21</v>
      </c>
      <c r="C54" t="s">
        <v>18</v>
      </c>
      <c r="D54" s="3" t="s">
        <v>59</v>
      </c>
      <c r="E54">
        <v>1.8412869537749394</v>
      </c>
      <c r="F54">
        <v>1.5026182498458573</v>
      </c>
      <c r="G54">
        <v>1.8111620532422077</v>
      </c>
      <c r="H54">
        <v>1.2043379740553404</v>
      </c>
      <c r="I54">
        <v>1.2233231801507294</v>
      </c>
      <c r="J54">
        <v>1.1647201077901268</v>
      </c>
      <c r="K54">
        <v>1.6837398047222303</v>
      </c>
      <c r="L54">
        <v>1.4606978360217409</v>
      </c>
      <c r="M54">
        <v>1.2573768630135471</v>
      </c>
      <c r="N54">
        <v>2.115297252114468</v>
      </c>
      <c r="O54">
        <v>1.7412516498412085</v>
      </c>
      <c r="P54">
        <v>1.1625391857592227</v>
      </c>
      <c r="Q54" s="37">
        <v>1.6315042486214275</v>
      </c>
      <c r="R54">
        <v>1.1625391857592227</v>
      </c>
      <c r="S54">
        <v>1.0967064610855268</v>
      </c>
      <c r="T54" s="33">
        <v>1.4480828130510228</v>
      </c>
    </row>
    <row r="55" spans="1:42">
      <c r="A55" s="100"/>
      <c r="B55" t="s">
        <v>21</v>
      </c>
      <c r="C55" t="s">
        <v>19</v>
      </c>
      <c r="D55" s="3" t="s">
        <v>59</v>
      </c>
      <c r="E55">
        <v>2.0420776395177764</v>
      </c>
      <c r="F55">
        <v>1.5902379275399841</v>
      </c>
      <c r="G55">
        <v>2.1098945830123261</v>
      </c>
      <c r="H55">
        <v>1.2324890725593902</v>
      </c>
      <c r="I55">
        <v>1.248374055509391</v>
      </c>
      <c r="J55">
        <v>1.2137886619978246</v>
      </c>
      <c r="K55">
        <v>1.780634170918274</v>
      </c>
      <c r="L55">
        <v>1.5419028121020215</v>
      </c>
      <c r="M55">
        <v>1.148496421744464</v>
      </c>
      <c r="N55">
        <v>2.3501250224873331</v>
      </c>
      <c r="O55">
        <v>1.8392590738973018</v>
      </c>
      <c r="P55">
        <v>1.193108572534769</v>
      </c>
      <c r="Q55" s="37">
        <v>1.9573237897882443</v>
      </c>
      <c r="R55">
        <v>1.193108572534769</v>
      </c>
      <c r="S55">
        <v>1.1038076175421279</v>
      </c>
      <c r="T55" s="33">
        <v>1.4366397691909751</v>
      </c>
      <c r="U55" s="93" t="s">
        <v>46</v>
      </c>
    </row>
    <row r="56" spans="1:42">
      <c r="A56" s="100"/>
      <c r="B56" s="6" t="s">
        <v>26</v>
      </c>
      <c r="C56" s="6" t="s">
        <v>20</v>
      </c>
      <c r="D56" s="6"/>
      <c r="E56" s="7">
        <f>AVERAGE(E53:E55)</f>
        <v>1.9669208962867171</v>
      </c>
      <c r="F56" s="7">
        <f t="shared" ref="F56:T56" si="24">AVERAGE(F53:F55)</f>
        <v>1.5478240304243032</v>
      </c>
      <c r="G56" s="7">
        <f t="shared" si="24"/>
        <v>1.9732017772623973</v>
      </c>
      <c r="H56" s="7">
        <f t="shared" si="24"/>
        <v>1.2204138403982026</v>
      </c>
      <c r="I56" s="7">
        <f t="shared" si="24"/>
        <v>1.2376921091727138</v>
      </c>
      <c r="J56" s="7">
        <f t="shared" si="24"/>
        <v>1.1862302955991713</v>
      </c>
      <c r="K56" s="7">
        <f t="shared" si="24"/>
        <v>1.7415942724911713</v>
      </c>
      <c r="L56" s="7">
        <f t="shared" si="24"/>
        <v>1.5199611074803823</v>
      </c>
      <c r="M56" s="7">
        <f t="shared" si="24"/>
        <v>1.1684364475438747</v>
      </c>
      <c r="N56" s="7">
        <f t="shared" si="24"/>
        <v>2.2595929194227296</v>
      </c>
      <c r="O56" s="7">
        <f t="shared" si="24"/>
        <v>1.8243125430374239</v>
      </c>
      <c r="P56" s="7">
        <f t="shared" si="24"/>
        <v>1.1818970237821698</v>
      </c>
      <c r="Q56" s="7">
        <f t="shared" si="24"/>
        <v>1.7452601577821121</v>
      </c>
      <c r="R56" s="7">
        <f t="shared" si="24"/>
        <v>1.1818970237821698</v>
      </c>
      <c r="S56" s="7">
        <f t="shared" si="24"/>
        <v>1.0998457151802536</v>
      </c>
      <c r="T56" s="7">
        <f t="shared" si="24"/>
        <v>1.4156304332328258</v>
      </c>
      <c r="U56" s="93"/>
    </row>
    <row r="57" spans="1:42">
      <c r="A57" s="100"/>
      <c r="B57" t="s">
        <v>21</v>
      </c>
      <c r="C57" t="s">
        <v>17</v>
      </c>
      <c r="D57" s="13" t="s">
        <v>60</v>
      </c>
      <c r="E57" s="14">
        <f t="shared" ref="E57:S57" si="25">(E49*E17/(E17+E22))+(E53*E22/(E17+E22))</f>
        <v>1.8828232324125436</v>
      </c>
      <c r="F57" s="14">
        <f t="shared" si="25"/>
        <v>1.4392825655298416</v>
      </c>
      <c r="G57" s="14">
        <f t="shared" si="25"/>
        <v>1.8890292552045758</v>
      </c>
      <c r="H57" s="14">
        <f t="shared" si="25"/>
        <v>1.1809049897166382</v>
      </c>
      <c r="I57" s="14">
        <f t="shared" si="25"/>
        <v>1.2052599701086151</v>
      </c>
      <c r="J57" s="14">
        <f t="shared" si="25"/>
        <v>1.170400546986595</v>
      </c>
      <c r="K57" s="14">
        <f t="shared" si="25"/>
        <v>1.6137297117468241</v>
      </c>
      <c r="L57" s="14">
        <f t="shared" si="25"/>
        <v>1.4867563722242396</v>
      </c>
      <c r="M57" s="14">
        <f t="shared" si="25"/>
        <v>1.1032929612398543</v>
      </c>
      <c r="N57" s="14">
        <f t="shared" si="25"/>
        <v>2.1706099768665386</v>
      </c>
      <c r="O57" s="14">
        <f t="shared" si="25"/>
        <v>1.8367606373150565</v>
      </c>
      <c r="P57" s="14">
        <f t="shared" si="25"/>
        <v>1.1785983211712279</v>
      </c>
      <c r="Q57" s="51">
        <f t="shared" si="25"/>
        <v>1.5566483357509771</v>
      </c>
      <c r="R57" s="14">
        <f t="shared" si="25"/>
        <v>1.1724607562193798</v>
      </c>
      <c r="S57" s="14">
        <f t="shared" si="25"/>
        <v>1.0884964226347789</v>
      </c>
      <c r="T57" s="33">
        <v>1.3621687174564789</v>
      </c>
      <c r="U57" s="23">
        <v>6.2333333333333343</v>
      </c>
    </row>
    <row r="58" spans="1:42">
      <c r="A58" s="59"/>
      <c r="B58" t="s">
        <v>21</v>
      </c>
      <c r="C58" t="s">
        <v>18</v>
      </c>
      <c r="D58" s="13" t="s">
        <v>60</v>
      </c>
      <c r="E58" s="14">
        <f t="shared" ref="E58:S58" si="26">(E50*E18/(E18+E23))+(E54*E23/(E18+E23))</f>
        <v>1.7929526253423946</v>
      </c>
      <c r="F58" s="14">
        <f t="shared" si="26"/>
        <v>1.4499416509248024</v>
      </c>
      <c r="G58" s="14">
        <f t="shared" si="26"/>
        <v>1.76318031279597</v>
      </c>
      <c r="H58" s="14">
        <f t="shared" si="26"/>
        <v>1.1886711615705452</v>
      </c>
      <c r="I58" s="14">
        <f t="shared" si="26"/>
        <v>1.2036494848092627</v>
      </c>
      <c r="J58" s="14">
        <f t="shared" si="26"/>
        <v>1.1527769149713094</v>
      </c>
      <c r="K58" s="14">
        <f t="shared" si="26"/>
        <v>1.5985426400439606</v>
      </c>
      <c r="L58" s="14">
        <f t="shared" si="26"/>
        <v>1.4239508223910817</v>
      </c>
      <c r="M58" s="14">
        <f t="shared" si="26"/>
        <v>1.2385908619310209</v>
      </c>
      <c r="N58" s="14">
        <f t="shared" si="26"/>
        <v>2.0503955115579071</v>
      </c>
      <c r="O58" s="14">
        <f t="shared" si="26"/>
        <v>1.7245986567845617</v>
      </c>
      <c r="P58" s="14">
        <f t="shared" si="26"/>
        <v>1.1624140367097759</v>
      </c>
      <c r="Q58" s="51">
        <f t="shared" si="26"/>
        <v>1.5429610828967002</v>
      </c>
      <c r="R58" s="14">
        <f t="shared" si="26"/>
        <v>1.1624002735878662</v>
      </c>
      <c r="S58" s="14">
        <f t="shared" si="26"/>
        <v>1.0875345871288467</v>
      </c>
      <c r="T58" s="33">
        <v>1.4480828130510228</v>
      </c>
      <c r="U58" s="23">
        <v>6.0333333333333314</v>
      </c>
    </row>
    <row r="59" spans="1:42">
      <c r="A59" s="59"/>
      <c r="B59" t="s">
        <v>21</v>
      </c>
      <c r="C59" t="s">
        <v>19</v>
      </c>
      <c r="D59" s="13" t="s">
        <v>60</v>
      </c>
      <c r="E59" s="14">
        <f t="shared" ref="E59:S59" si="27">(E51*E19/(E19+E24))+(E55*E24/(E19+E24))</f>
        <v>1.8982103562782433</v>
      </c>
      <c r="F59" s="14">
        <f t="shared" si="27"/>
        <v>1.4563244066586725</v>
      </c>
      <c r="G59" s="14">
        <f t="shared" si="27"/>
        <v>2.0319526763602633</v>
      </c>
      <c r="H59" s="14">
        <f t="shared" si="27"/>
        <v>1.1819308029050486</v>
      </c>
      <c r="I59" s="14">
        <f t="shared" si="27"/>
        <v>1.210597385899542</v>
      </c>
      <c r="J59" s="14">
        <f t="shared" si="27"/>
        <v>1.1965920701217501</v>
      </c>
      <c r="K59" s="14">
        <f t="shared" si="27"/>
        <v>1.6300422284604266</v>
      </c>
      <c r="L59" s="14">
        <f t="shared" si="27"/>
        <v>1.4782095682903273</v>
      </c>
      <c r="M59" s="14">
        <f t="shared" si="27"/>
        <v>1.1487801099320147</v>
      </c>
      <c r="N59" s="14">
        <f t="shared" si="27"/>
        <v>2.2055846208932444</v>
      </c>
      <c r="O59" s="14">
        <f t="shared" si="27"/>
        <v>1.7858316799310903</v>
      </c>
      <c r="P59" s="14">
        <f t="shared" si="27"/>
        <v>1.1823040930248927</v>
      </c>
      <c r="Q59" s="51">
        <f t="shared" si="27"/>
        <v>1.8083763296483193</v>
      </c>
      <c r="R59" s="14">
        <f t="shared" si="27"/>
        <v>1.1754045107253313</v>
      </c>
      <c r="S59" s="14">
        <f t="shared" si="27"/>
        <v>1.0993531891964556</v>
      </c>
      <c r="T59" s="33">
        <v>1.4366397691909751</v>
      </c>
      <c r="U59" s="23">
        <v>5.8500000000000005</v>
      </c>
    </row>
    <row r="60" spans="1:42">
      <c r="A60" s="59"/>
      <c r="B60" s="6" t="s">
        <v>21</v>
      </c>
      <c r="C60" s="6" t="s">
        <v>20</v>
      </c>
      <c r="D60" s="17"/>
      <c r="E60" s="7">
        <f>AVERAGE(E57:E59)</f>
        <v>1.8579954046777269</v>
      </c>
      <c r="F60" s="7">
        <f t="shared" ref="F60:T60" si="28">AVERAGE(F57:F59)</f>
        <v>1.4485162077044389</v>
      </c>
      <c r="G60" s="7">
        <f t="shared" si="28"/>
        <v>1.8947207481202699</v>
      </c>
      <c r="H60" s="7">
        <f t="shared" si="28"/>
        <v>1.1838356513974106</v>
      </c>
      <c r="I60" s="7">
        <f t="shared" si="28"/>
        <v>1.2065022802724734</v>
      </c>
      <c r="J60" s="7">
        <f t="shared" si="28"/>
        <v>1.173256510693218</v>
      </c>
      <c r="K60" s="7">
        <f t="shared" si="28"/>
        <v>1.6141048600837369</v>
      </c>
      <c r="L60" s="7">
        <f t="shared" si="28"/>
        <v>1.462972254301883</v>
      </c>
      <c r="M60" s="7">
        <f t="shared" si="28"/>
        <v>1.1635546443676299</v>
      </c>
      <c r="N60" s="7">
        <f t="shared" si="28"/>
        <v>2.1421967031058968</v>
      </c>
      <c r="O60" s="7">
        <f t="shared" si="28"/>
        <v>1.7823969913435693</v>
      </c>
      <c r="P60" s="7">
        <f t="shared" si="28"/>
        <v>1.1744388169686324</v>
      </c>
      <c r="Q60" s="7">
        <f t="shared" si="28"/>
        <v>1.6359952494319989</v>
      </c>
      <c r="R60" s="7">
        <f t="shared" si="28"/>
        <v>1.1700885135108592</v>
      </c>
      <c r="S60" s="7">
        <f t="shared" si="28"/>
        <v>1.0917947329866937</v>
      </c>
      <c r="T60" s="7">
        <f t="shared" si="28"/>
        <v>1.4156304332328258</v>
      </c>
    </row>
    <row r="63" spans="1:42" ht="30">
      <c r="A63" s="38"/>
      <c r="B63" s="1" t="s">
        <v>104</v>
      </c>
      <c r="C63" s="1"/>
      <c r="D63" s="1"/>
      <c r="E63" s="1"/>
      <c r="F63" s="1"/>
      <c r="G63" s="1"/>
      <c r="V63" s="24" t="s">
        <v>28</v>
      </c>
      <c r="W63" s="24" t="s">
        <v>29</v>
      </c>
      <c r="AG63" t="s">
        <v>94</v>
      </c>
    </row>
    <row r="64" spans="1:42">
      <c r="A64" s="38"/>
      <c r="B64" s="12"/>
      <c r="C64" s="10"/>
      <c r="D64" s="12"/>
      <c r="E64" s="54" t="s">
        <v>48</v>
      </c>
      <c r="F64" s="54" t="s">
        <v>49</v>
      </c>
      <c r="G64" s="54" t="s">
        <v>61</v>
      </c>
      <c r="H64" s="54" t="s">
        <v>50</v>
      </c>
      <c r="I64" s="54" t="s">
        <v>79</v>
      </c>
      <c r="J64" s="54" t="s">
        <v>62</v>
      </c>
      <c r="K64" s="54" t="s">
        <v>63</v>
      </c>
      <c r="L64" s="54" t="s">
        <v>64</v>
      </c>
      <c r="M64" s="54" t="s">
        <v>51</v>
      </c>
      <c r="N64" s="54" t="s">
        <v>52</v>
      </c>
      <c r="O64" s="54" t="s">
        <v>53</v>
      </c>
      <c r="P64" s="54" t="s">
        <v>54</v>
      </c>
      <c r="Q64" s="54" t="s">
        <v>55</v>
      </c>
      <c r="R64" s="54" t="s">
        <v>56</v>
      </c>
      <c r="S64" s="54" t="s">
        <v>57</v>
      </c>
      <c r="V64" t="s">
        <v>30</v>
      </c>
      <c r="Y64" s="61" t="s">
        <v>72</v>
      </c>
      <c r="Z64" s="61" t="s">
        <v>73</v>
      </c>
      <c r="AA64" s="61" t="s">
        <v>74</v>
      </c>
      <c r="AB64" s="61" t="s">
        <v>75</v>
      </c>
      <c r="AC64" s="61" t="s">
        <v>76</v>
      </c>
      <c r="AD64" s="61" t="s">
        <v>77</v>
      </c>
      <c r="AE64" s="61" t="s">
        <v>78</v>
      </c>
      <c r="AG64" s="61" t="s">
        <v>72</v>
      </c>
      <c r="AH64" s="61" t="s">
        <v>73</v>
      </c>
      <c r="AI64" s="61" t="s">
        <v>74</v>
      </c>
      <c r="AJ64" s="61" t="s">
        <v>75</v>
      </c>
      <c r="AK64" s="61" t="s">
        <v>76</v>
      </c>
      <c r="AL64" s="61" t="s">
        <v>77</v>
      </c>
      <c r="AM64" s="61" t="s">
        <v>78</v>
      </c>
      <c r="AN64" s="54" t="s">
        <v>54</v>
      </c>
      <c r="AO64" s="54" t="s">
        <v>56</v>
      </c>
      <c r="AP64" s="54" t="s">
        <v>57</v>
      </c>
    </row>
    <row r="65" spans="1:42">
      <c r="A65" s="38"/>
      <c r="B65" t="s">
        <v>31</v>
      </c>
      <c r="C65" t="s">
        <v>17</v>
      </c>
      <c r="D65" s="3" t="s">
        <v>58</v>
      </c>
      <c r="E65" s="5">
        <f t="shared" ref="E65:S65" si="29">((E49-E$30*0.1)/0.9-E$39)/(E$31-E$30)/$U57*24*(E17)*(1+($W$65/4)/100)</f>
        <v>0.15477085082710609</v>
      </c>
      <c r="F65" s="5">
        <f t="shared" si="29"/>
        <v>0.62453380187483254</v>
      </c>
      <c r="G65" s="5">
        <f t="shared" si="29"/>
        <v>3.5165553980742836E-2</v>
      </c>
      <c r="H65" s="5">
        <f t="shared" si="29"/>
        <v>0.24089667360084613</v>
      </c>
      <c r="I65" s="5">
        <f t="shared" si="29"/>
        <v>3.3161253123718697E-2</v>
      </c>
      <c r="J65" s="5">
        <f t="shared" si="29"/>
        <v>2.2942833822362759E-3</v>
      </c>
      <c r="K65" s="5">
        <f t="shared" si="29"/>
        <v>0.13279708850740449</v>
      </c>
      <c r="L65" s="5">
        <f t="shared" si="29"/>
        <v>6.6564157586017567E-2</v>
      </c>
      <c r="M65" s="5">
        <f t="shared" si="29"/>
        <v>3.1602061323689284E-3</v>
      </c>
      <c r="N65" s="5">
        <f t="shared" si="29"/>
        <v>0.72054708620153662</v>
      </c>
      <c r="O65" s="5">
        <f t="shared" si="29"/>
        <v>0.68387928080654381</v>
      </c>
      <c r="P65" s="5">
        <f t="shared" si="29"/>
        <v>2.1699831601715042E-2</v>
      </c>
      <c r="Q65" s="5">
        <f t="shared" si="29"/>
        <v>1.5686318371871337E-2</v>
      </c>
      <c r="R65" s="5">
        <f t="shared" si="29"/>
        <v>0.60901524723577416</v>
      </c>
      <c r="S65" s="5">
        <f t="shared" si="29"/>
        <v>0.62084789826491871</v>
      </c>
      <c r="T65" s="67"/>
      <c r="U65" s="67"/>
      <c r="V65" s="18">
        <v>89.642192288204527</v>
      </c>
      <c r="W65" s="18">
        <v>44.307450980392154</v>
      </c>
      <c r="Y65" s="5">
        <f t="shared" ref="Y65" si="30">E65+F65+H65+Q65</f>
        <v>1.0358876446746561</v>
      </c>
      <c r="Z65" s="5">
        <f t="shared" ref="Z65" si="31">G65+J65+K65</f>
        <v>0.1702569258703836</v>
      </c>
      <c r="AA65" s="5">
        <f>L65</f>
        <v>6.6564157586017567E-2</v>
      </c>
      <c r="AB65" s="5">
        <f t="shared" ref="AB65" si="32">I65+M65+N65+O65</f>
        <v>1.4407478262641682</v>
      </c>
      <c r="AC65" s="5">
        <f t="shared" ref="AC65" si="33">P65+R65+S65</f>
        <v>1.2515629771024079</v>
      </c>
      <c r="AD65" s="5">
        <f t="shared" ref="AD65" si="34">AB65+AC65</f>
        <v>2.6923108033665759</v>
      </c>
      <c r="AE65" s="5">
        <f t="shared" ref="AE65" si="35">SUM(E65:S65)</f>
        <v>3.9650195314976333</v>
      </c>
      <c r="AG65">
        <f>Y65/(Y65+Y70)*100</f>
        <v>35.924460813849493</v>
      </c>
      <c r="AH65">
        <f t="shared" ref="AH65:AM67" si="36">Z65/(Z65+Z70)*100</f>
        <v>15.963731756647864</v>
      </c>
      <c r="AI65">
        <f t="shared" si="36"/>
        <v>10.930148177443868</v>
      </c>
      <c r="AJ65">
        <f t="shared" si="36"/>
        <v>10.827970521814864</v>
      </c>
      <c r="AK65">
        <f t="shared" si="36"/>
        <v>68.609793264139441</v>
      </c>
      <c r="AL65">
        <f t="shared" si="36"/>
        <v>17.794551432939471</v>
      </c>
      <c r="AM65">
        <f t="shared" si="36"/>
        <v>20.138238881148347</v>
      </c>
      <c r="AN65">
        <f>P65/(P65+P70)*100</f>
        <v>31.329286210658474</v>
      </c>
      <c r="AO65">
        <f t="shared" ref="AO65:AP67" si="37">R65/(R65+R70)*100</f>
        <v>58.225676762622868</v>
      </c>
      <c r="AP65">
        <f t="shared" si="37"/>
        <v>87.572234376258464</v>
      </c>
    </row>
    <row r="66" spans="1:42">
      <c r="A66" s="38"/>
      <c r="B66" t="s">
        <v>31</v>
      </c>
      <c r="C66" t="s">
        <v>18</v>
      </c>
      <c r="D66" s="3" t="s">
        <v>58</v>
      </c>
      <c r="E66" s="5">
        <f t="shared" ref="E66:S66" si="38">((E50-E$30*0.1)/0.9-E$39)/(E$31-E$30)/$U58*24*(E18)*(1+($W$65/4)/100)</f>
        <v>0.10553214592280538</v>
      </c>
      <c r="F66" s="5">
        <f t="shared" si="38"/>
        <v>0.36038179663784586</v>
      </c>
      <c r="G66" s="5">
        <f t="shared" si="38"/>
        <v>3.7675263913983563E-2</v>
      </c>
      <c r="H66" s="5">
        <f t="shared" si="38"/>
        <v>0.16366215521037897</v>
      </c>
      <c r="I66" s="5">
        <f t="shared" si="38"/>
        <v>1.949828419062026E-2</v>
      </c>
      <c r="J66" s="5">
        <f t="shared" si="38"/>
        <v>2.5130498168736111E-3</v>
      </c>
      <c r="K66" s="5">
        <f t="shared" si="38"/>
        <v>9.9939382466187832E-2</v>
      </c>
      <c r="L66" s="5">
        <f t="shared" si="38"/>
        <v>5.0993354912216751E-2</v>
      </c>
      <c r="M66" s="5">
        <f t="shared" si="38"/>
        <v>4.4437768745313501E-3</v>
      </c>
      <c r="N66" s="5">
        <f t="shared" si="38"/>
        <v>0.53684160752015697</v>
      </c>
      <c r="O66" s="5">
        <f t="shared" si="38"/>
        <v>0.49276177303570845</v>
      </c>
      <c r="P66" s="5">
        <f t="shared" si="38"/>
        <v>2.3388286182596616E-2</v>
      </c>
      <c r="Q66" s="5">
        <f t="shared" si="38"/>
        <v>1.7228457955743147E-2</v>
      </c>
      <c r="R66" s="5">
        <f t="shared" si="38"/>
        <v>0.31764000877284088</v>
      </c>
      <c r="S66" s="5">
        <f t="shared" si="38"/>
        <v>0.27865120751801953</v>
      </c>
      <c r="T66" s="67"/>
      <c r="U66" s="67"/>
      <c r="V66" s="18">
        <v>89.642192288204527</v>
      </c>
      <c r="W66" s="18">
        <v>44.307450980392154</v>
      </c>
      <c r="Y66" s="5">
        <f t="shared" ref="Y66" si="39">E66+F66+H66+Q66</f>
        <v>0.64680455572677331</v>
      </c>
      <c r="Z66" s="5">
        <f t="shared" ref="Z66" si="40">G66+J66+K66</f>
        <v>0.14012769619704502</v>
      </c>
      <c r="AA66" s="5">
        <f t="shared" ref="AA66:AA67" si="41">L66</f>
        <v>5.0993354912216751E-2</v>
      </c>
      <c r="AB66" s="5">
        <f t="shared" ref="AB66" si="42">I66+M66+N66+O66</f>
        <v>1.053545441621017</v>
      </c>
      <c r="AC66" s="5">
        <f t="shared" ref="AC66" si="43">P66+R66+S66</f>
        <v>0.61967950247345704</v>
      </c>
      <c r="AD66" s="5">
        <f t="shared" ref="AD66" si="44">AB66+AC66</f>
        <v>1.673224944094474</v>
      </c>
      <c r="AE66" s="5">
        <f t="shared" ref="AE66" si="45">SUM(E66:S66)</f>
        <v>2.5111505509305094</v>
      </c>
      <c r="AG66">
        <f t="shared" ref="AG66:AG67" si="46">Y66/(Y66+Y71)*100</f>
        <v>31.601664944410285</v>
      </c>
      <c r="AH66">
        <f t="shared" si="36"/>
        <v>17.483252544642962</v>
      </c>
      <c r="AI66">
        <f t="shared" si="36"/>
        <v>11.132345189977018</v>
      </c>
      <c r="AJ66">
        <f t="shared" si="36"/>
        <v>11.225578488711104</v>
      </c>
      <c r="AK66">
        <f t="shared" si="36"/>
        <v>62.584823826855448</v>
      </c>
      <c r="AL66">
        <f t="shared" si="36"/>
        <v>16.126901644466727</v>
      </c>
      <c r="AM66">
        <f t="shared" si="36"/>
        <v>18.354124735798305</v>
      </c>
      <c r="AN66">
        <f>P66/(P66+P71)*100</f>
        <v>42.619846627313621</v>
      </c>
      <c r="AO66">
        <f t="shared" si="37"/>
        <v>54.564736077002998</v>
      </c>
      <c r="AP66">
        <f t="shared" si="37"/>
        <v>78.908366784628043</v>
      </c>
    </row>
    <row r="67" spans="1:42">
      <c r="A67" s="38"/>
      <c r="B67" t="s">
        <v>31</v>
      </c>
      <c r="C67" t="s">
        <v>19</v>
      </c>
      <c r="D67" s="3" t="s">
        <v>58</v>
      </c>
      <c r="E67" s="5">
        <f t="shared" ref="E67:S67" si="47">((E51-E$30*0.1)/0.9-E$39)/(E$31-E$30)/$U59*24*(E19)*(1+($W$65/4)/100)</f>
        <v>0.18762340766700977</v>
      </c>
      <c r="F67" s="5">
        <f t="shared" si="47"/>
        <v>0.64990115949772431</v>
      </c>
      <c r="G67" s="5">
        <f t="shared" si="47"/>
        <v>2.4475943562576156E-2</v>
      </c>
      <c r="H67" s="5">
        <f t="shared" si="47"/>
        <v>0.21746914994276803</v>
      </c>
      <c r="I67" s="5">
        <f t="shared" si="47"/>
        <v>4.3058838804168997E-2</v>
      </c>
      <c r="J67" s="5">
        <f t="shared" si="47"/>
        <v>2.3423954471449501E-3</v>
      </c>
      <c r="K67" s="5">
        <f t="shared" si="47"/>
        <v>0.16815636437603876</v>
      </c>
      <c r="L67" s="5">
        <f t="shared" si="47"/>
        <v>7.5418625835463368E-2</v>
      </c>
      <c r="M67" s="5">
        <f t="shared" si="47"/>
        <v>6.8564947102105487E-3</v>
      </c>
      <c r="N67" s="5">
        <f t="shared" si="47"/>
        <v>0.84852156635271836</v>
      </c>
      <c r="O67" s="5">
        <f t="shared" si="47"/>
        <v>0.71884080262117056</v>
      </c>
      <c r="P67" s="5">
        <f t="shared" si="47"/>
        <v>4.7187455911357014E-2</v>
      </c>
      <c r="Q67" s="5">
        <f t="shared" si="47"/>
        <v>1.6891649654427323E-2</v>
      </c>
      <c r="R67" s="5">
        <f t="shared" si="47"/>
        <v>0.66504591135835223</v>
      </c>
      <c r="S67" s="5">
        <f t="shared" si="47"/>
        <v>1.1024389125418093</v>
      </c>
      <c r="T67" s="67"/>
      <c r="U67" s="67"/>
      <c r="V67" s="18">
        <v>89.642192288204527</v>
      </c>
      <c r="W67" s="18">
        <v>44.307450980392154</v>
      </c>
      <c r="Y67" s="5">
        <f t="shared" ref="Y67" si="48">E67+F67+H67+Q67</f>
        <v>1.0718853667619295</v>
      </c>
      <c r="Z67" s="5">
        <f t="shared" ref="Z67" si="49">G67+J67+K67</f>
        <v>0.19497470338575987</v>
      </c>
      <c r="AA67" s="5">
        <f t="shared" si="41"/>
        <v>7.5418625835463368E-2</v>
      </c>
      <c r="AB67" s="5">
        <f t="shared" ref="AB67" si="50">I67+M67+N67+O67</f>
        <v>1.6172777024882685</v>
      </c>
      <c r="AC67" s="5">
        <f t="shared" ref="AC67" si="51">P67+R67+S67</f>
        <v>1.8146722798115185</v>
      </c>
      <c r="AD67" s="5">
        <f>AB67+AC67</f>
        <v>3.4319499822997868</v>
      </c>
      <c r="AE67" s="5">
        <f>SUM(E67:S67)</f>
        <v>4.77422867828294</v>
      </c>
      <c r="AF67" s="22"/>
      <c r="AG67">
        <f t="shared" si="46"/>
        <v>29.466061671374355</v>
      </c>
      <c r="AH67">
        <f t="shared" si="36"/>
        <v>13.802577504924546</v>
      </c>
      <c r="AI67">
        <f t="shared" si="36"/>
        <v>9.595331970651257</v>
      </c>
      <c r="AJ67">
        <f t="shared" si="36"/>
        <v>9.729615211495716</v>
      </c>
      <c r="AK67">
        <f t="shared" si="36"/>
        <v>64.106704816648048</v>
      </c>
      <c r="AL67">
        <f t="shared" si="36"/>
        <v>17.64233627852699</v>
      </c>
      <c r="AM67">
        <f t="shared" si="36"/>
        <v>18.878523200544915</v>
      </c>
      <c r="AN67">
        <f>P67/(P67+P72)*100</f>
        <v>24.889932375393791</v>
      </c>
      <c r="AO67">
        <f t="shared" si="37"/>
        <v>50.16361911666268</v>
      </c>
      <c r="AP67">
        <f t="shared" si="37"/>
        <v>83.812207403782963</v>
      </c>
    </row>
    <row r="68" spans="1:42">
      <c r="A68" s="38"/>
      <c r="C68" s="6" t="s">
        <v>20</v>
      </c>
      <c r="D68" s="6"/>
      <c r="E68" s="7">
        <f>AVERAGE(E65:E67)</f>
        <v>0.14930880147230707</v>
      </c>
      <c r="F68" s="7">
        <f t="shared" ref="F68:S68" si="52">AVERAGE(F65:F67)</f>
        <v>0.54493891933680094</v>
      </c>
      <c r="G68" s="7">
        <f t="shared" si="52"/>
        <v>3.243892048576752E-2</v>
      </c>
      <c r="H68" s="7">
        <f t="shared" si="52"/>
        <v>0.20734265958466436</v>
      </c>
      <c r="I68" s="7">
        <f t="shared" si="52"/>
        <v>3.1906125372835985E-2</v>
      </c>
      <c r="J68" s="7">
        <f t="shared" si="52"/>
        <v>2.3832428820849457E-3</v>
      </c>
      <c r="K68" s="7">
        <f t="shared" si="52"/>
        <v>0.13363094511654369</v>
      </c>
      <c r="L68" s="7">
        <f t="shared" si="52"/>
        <v>6.43253794445659E-2</v>
      </c>
      <c r="M68" s="7">
        <f t="shared" si="52"/>
        <v>4.8201592390369431E-3</v>
      </c>
      <c r="N68" s="7">
        <f t="shared" si="52"/>
        <v>0.70197008669147065</v>
      </c>
      <c r="O68" s="7">
        <f t="shared" si="52"/>
        <v>0.63182728548780764</v>
      </c>
      <c r="P68" s="7">
        <f t="shared" si="52"/>
        <v>3.0758524565222888E-2</v>
      </c>
      <c r="Q68" s="7">
        <f t="shared" si="52"/>
        <v>1.6602141994013938E-2</v>
      </c>
      <c r="R68" s="7">
        <f t="shared" si="52"/>
        <v>0.53056705578898911</v>
      </c>
      <c r="S68" s="7">
        <f t="shared" si="52"/>
        <v>0.66731267277491579</v>
      </c>
      <c r="T68" s="68"/>
      <c r="U68" s="69"/>
      <c r="V68" s="3"/>
      <c r="W68" s="3"/>
      <c r="Y68" s="7">
        <f>AVERAGE(Y65:Y67)</f>
        <v>0.91819252238778637</v>
      </c>
      <c r="Z68" s="7">
        <f t="shared" ref="Z68:AE68" si="53">AVERAGE(Z65:Z67)</f>
        <v>0.16845310848439618</v>
      </c>
      <c r="AA68" s="7">
        <f t="shared" si="53"/>
        <v>6.43253794445659E-2</v>
      </c>
      <c r="AB68" s="7">
        <f t="shared" si="53"/>
        <v>1.370523656791151</v>
      </c>
      <c r="AC68" s="7">
        <f t="shared" si="53"/>
        <v>1.2286382531291278</v>
      </c>
      <c r="AD68" s="7">
        <f>AVERAGE(AD65:AD67)</f>
        <v>2.5991619099202787</v>
      </c>
      <c r="AE68" s="7">
        <f t="shared" si="53"/>
        <v>3.7501329202370273</v>
      </c>
      <c r="AF68" s="22" t="s">
        <v>91</v>
      </c>
      <c r="AG68" s="7">
        <f>AVERAGE(AG65:AG67)</f>
        <v>32.330729143211379</v>
      </c>
      <c r="AH68" s="7">
        <f t="shared" ref="AH68:AM68" si="54">AVERAGE(AH65:AH67)</f>
        <v>15.749853935405122</v>
      </c>
      <c r="AI68" s="7">
        <f t="shared" si="54"/>
        <v>10.552608446024047</v>
      </c>
      <c r="AJ68" s="7">
        <f t="shared" si="54"/>
        <v>10.594388074007229</v>
      </c>
      <c r="AK68" s="7">
        <f t="shared" si="54"/>
        <v>65.100440635880986</v>
      </c>
      <c r="AL68" s="7">
        <f t="shared" si="54"/>
        <v>17.187929785311063</v>
      </c>
      <c r="AM68" s="7">
        <f t="shared" si="54"/>
        <v>19.123628939163854</v>
      </c>
      <c r="AN68" s="68"/>
      <c r="AO68" s="22"/>
    </row>
    <row r="69" spans="1:42">
      <c r="C69" t="s">
        <v>93</v>
      </c>
      <c r="E69" s="67">
        <f>E68/(E68+E73)*100</f>
        <v>16.982126701089754</v>
      </c>
      <c r="F69" s="67">
        <f t="shared" ref="F69:R69" si="55">F68/(F68+F73)*100</f>
        <v>36.037072906454313</v>
      </c>
      <c r="G69" s="67">
        <f t="shared" si="55"/>
        <v>11.659005228288009</v>
      </c>
      <c r="H69" s="67">
        <f t="shared" si="55"/>
        <v>53.217998575106165</v>
      </c>
      <c r="I69" s="67">
        <f t="shared" si="55"/>
        <v>23.493453310081861</v>
      </c>
      <c r="J69" s="67">
        <f t="shared" si="55"/>
        <v>15.909915548935263</v>
      </c>
      <c r="K69" s="67">
        <f t="shared" si="55"/>
        <v>16.697010059061519</v>
      </c>
      <c r="L69" s="67">
        <f t="shared" si="55"/>
        <v>10.413953345448618</v>
      </c>
      <c r="M69" s="67">
        <f t="shared" si="55"/>
        <v>8.0111853536626914</v>
      </c>
      <c r="N69" s="67">
        <f t="shared" si="55"/>
        <v>10.44745812391797</v>
      </c>
      <c r="O69" s="67">
        <f t="shared" si="55"/>
        <v>10.208241781856151</v>
      </c>
      <c r="P69" s="67">
        <f t="shared" si="55"/>
        <v>29.412908460156611</v>
      </c>
      <c r="Q69" s="67">
        <f t="shared" si="55"/>
        <v>22.135940469252805</v>
      </c>
      <c r="R69" s="67">
        <f t="shared" si="55"/>
        <v>53.885752626710762</v>
      </c>
      <c r="S69" s="67">
        <f>S68/(S68+S73)*100</f>
        <v>84.205057775145519</v>
      </c>
      <c r="T69" s="22"/>
      <c r="U69" s="22"/>
      <c r="Y69" s="61" t="s">
        <v>72</v>
      </c>
      <c r="Z69" s="61" t="s">
        <v>73</v>
      </c>
      <c r="AA69" s="61" t="s">
        <v>74</v>
      </c>
      <c r="AB69" s="61" t="s">
        <v>75</v>
      </c>
      <c r="AC69" s="61" t="s">
        <v>76</v>
      </c>
      <c r="AD69" s="61" t="s">
        <v>77</v>
      </c>
      <c r="AE69" s="61" t="s">
        <v>78</v>
      </c>
      <c r="AF69" s="71" t="s">
        <v>90</v>
      </c>
      <c r="AG69" s="22">
        <f>_xlfn.STDEV.S(AG65:AG67)</f>
        <v>3.290346611735762</v>
      </c>
      <c r="AH69" s="22">
        <f t="shared" ref="AH69:AM69" si="56">_xlfn.STDEV.S(AH65:AH67)</f>
        <v>1.8496350934214556</v>
      </c>
      <c r="AI69" s="22">
        <f t="shared" si="56"/>
        <v>0.83516740579116699</v>
      </c>
      <c r="AJ69" s="22">
        <f t="shared" si="56"/>
        <v>0.77485295484827721</v>
      </c>
      <c r="AK69" s="22">
        <f t="shared" si="56"/>
        <v>3.1330013308122702</v>
      </c>
      <c r="AL69" s="22">
        <f t="shared" si="56"/>
        <v>0.92202380666439099</v>
      </c>
      <c r="AM69" s="22">
        <f t="shared" si="56"/>
        <v>0.91696425134106496</v>
      </c>
      <c r="AN69" s="22"/>
      <c r="AO69" s="22"/>
    </row>
    <row r="70" spans="1:42">
      <c r="A70" s="55"/>
      <c r="B70" t="s">
        <v>31</v>
      </c>
      <c r="C70" t="s">
        <v>17</v>
      </c>
      <c r="D70" s="3" t="s">
        <v>59</v>
      </c>
      <c r="E70" s="5">
        <f t="shared" ref="E70:S70" si="57">((E53-E$30*0.1)/0.9-E$43)/(E$31-E$30)/$U57*24*(E22)*(1+($W$65/4)/100)</f>
        <v>0.71677903824499045</v>
      </c>
      <c r="F70" s="5">
        <f t="shared" si="57"/>
        <v>0.92013452183891287</v>
      </c>
      <c r="G70" s="5">
        <f t="shared" si="57"/>
        <v>0.2232891074037418</v>
      </c>
      <c r="H70" s="5">
        <f t="shared" si="57"/>
        <v>0.18374604224254357</v>
      </c>
      <c r="I70" s="5">
        <f t="shared" si="57"/>
        <v>9.9254985641144503E-2</v>
      </c>
      <c r="J70" s="5">
        <f t="shared" si="57"/>
        <v>8.6677280832097529E-3</v>
      </c>
      <c r="K70" s="5">
        <f t="shared" si="57"/>
        <v>0.66430958334546319</v>
      </c>
      <c r="L70" s="5">
        <f t="shared" si="57"/>
        <v>0.54243177280203969</v>
      </c>
      <c r="M70" s="5">
        <f t="shared" si="57"/>
        <v>2.5150726267425438E-2</v>
      </c>
      <c r="N70" s="5">
        <f t="shared" si="57"/>
        <v>5.9631098223610861</v>
      </c>
      <c r="O70" s="5">
        <f t="shared" si="57"/>
        <v>5.7775340957995347</v>
      </c>
      <c r="P70" s="5">
        <f t="shared" si="57"/>
        <v>4.7563896450705717E-2</v>
      </c>
      <c r="Q70" s="5">
        <f t="shared" si="57"/>
        <v>2.6968945607426183E-2</v>
      </c>
      <c r="R70" s="5">
        <f t="shared" si="57"/>
        <v>0.43694124669839796</v>
      </c>
      <c r="S70" s="5">
        <f t="shared" si="57"/>
        <v>8.810728905782883E-2</v>
      </c>
      <c r="T70" s="67"/>
      <c r="U70" s="67"/>
      <c r="Y70" s="5">
        <f>E70+F70+H70+Q70</f>
        <v>1.8476285479338732</v>
      </c>
      <c r="Z70" s="5">
        <f t="shared" ref="Z70:Z71" si="58">G70+J70+K70</f>
        <v>0.89626641883241476</v>
      </c>
      <c r="AA70" s="5">
        <f>L70</f>
        <v>0.54243177280203969</v>
      </c>
      <c r="AB70" s="5">
        <f t="shared" ref="AB70:AB71" si="59">I70+M70+N70+O70</f>
        <v>11.865049630069191</v>
      </c>
      <c r="AC70" s="5">
        <f t="shared" ref="AC70:AC71" si="60">P70+R70+S70</f>
        <v>0.57261243220693248</v>
      </c>
      <c r="AD70" s="5">
        <f t="shared" ref="AD70:AD71" si="61">AB70+AC70</f>
        <v>12.437662062276123</v>
      </c>
      <c r="AE70" s="5">
        <f t="shared" ref="AE70:AE71" si="62">SUM(E70:S70)</f>
        <v>15.723988801844451</v>
      </c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1:42">
      <c r="A71" s="55"/>
      <c r="B71" t="s">
        <v>31</v>
      </c>
      <c r="C71" t="s">
        <v>18</v>
      </c>
      <c r="D71" s="3" t="s">
        <v>59</v>
      </c>
      <c r="E71" s="5">
        <f t="shared" ref="E71:S71" si="63">((E54-E$30*0.1)/0.9-E$43)/(E$31-E$30)/$U58*24*(E23)*(1+($W$65/4)/100)</f>
        <v>0.51903104485812968</v>
      </c>
      <c r="F71" s="5">
        <f t="shared" si="63"/>
        <v>0.72787656917289945</v>
      </c>
      <c r="G71" s="5">
        <f t="shared" si="63"/>
        <v>0.17109916548682713</v>
      </c>
      <c r="H71" s="5">
        <f t="shared" si="63"/>
        <v>0.13695995624341542</v>
      </c>
      <c r="I71" s="5">
        <f t="shared" si="63"/>
        <v>7.3468934531676439E-2</v>
      </c>
      <c r="J71" s="5">
        <f t="shared" si="63"/>
        <v>9.2244861086002716E-3</v>
      </c>
      <c r="K71" s="5">
        <f t="shared" si="63"/>
        <v>0.48104537508122125</v>
      </c>
      <c r="L71" s="5">
        <f t="shared" si="63"/>
        <v>0.4070714467266015</v>
      </c>
      <c r="M71" s="5">
        <f t="shared" si="63"/>
        <v>7.0725976351176778E-2</v>
      </c>
      <c r="N71" s="5">
        <f t="shared" si="63"/>
        <v>4.1632873882829395</v>
      </c>
      <c r="O71" s="5">
        <f t="shared" si="63"/>
        <v>4.0241940781199395</v>
      </c>
      <c r="P71" s="5">
        <f t="shared" si="63"/>
        <v>3.1488228008348065E-2</v>
      </c>
      <c r="Q71" s="5">
        <f t="shared" si="63"/>
        <v>1.6069894916197029E-2</v>
      </c>
      <c r="R71" s="5">
        <f t="shared" si="63"/>
        <v>0.26449422591782101</v>
      </c>
      <c r="S71" s="5">
        <f t="shared" si="63"/>
        <v>7.4481443520834453E-2</v>
      </c>
      <c r="T71" s="67"/>
      <c r="U71" s="67"/>
      <c r="Y71" s="5">
        <f>E71+F71+H71+Q71</f>
        <v>1.3999374651906416</v>
      </c>
      <c r="Z71" s="5">
        <f t="shared" si="58"/>
        <v>0.66136902667664865</v>
      </c>
      <c r="AA71" s="5">
        <f t="shared" ref="AA71:AA72" si="64">L71</f>
        <v>0.4070714467266015</v>
      </c>
      <c r="AB71" s="5">
        <f t="shared" si="59"/>
        <v>8.3316763772857314</v>
      </c>
      <c r="AC71" s="5">
        <f t="shared" si="60"/>
        <v>0.37046389744700353</v>
      </c>
      <c r="AD71" s="5">
        <f t="shared" si="61"/>
        <v>8.7021402747327343</v>
      </c>
      <c r="AE71" s="5">
        <f t="shared" si="62"/>
        <v>11.170518213326627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1:42">
      <c r="A72" s="55"/>
      <c r="B72" t="s">
        <v>31</v>
      </c>
      <c r="C72" t="s">
        <v>19</v>
      </c>
      <c r="D72" s="3" t="s">
        <v>59</v>
      </c>
      <c r="E72" s="5">
        <f t="shared" ref="E72:S72" si="65">((E55-E$30*0.1)/0.9-E$43)/(E$31-E$30)/$U59*24*(E24)*(1+($W$65/4)/100)</f>
        <v>0.95389784592405824</v>
      </c>
      <c r="F72" s="5">
        <f t="shared" si="65"/>
        <v>1.2536581254466035</v>
      </c>
      <c r="G72" s="5">
        <f t="shared" si="65"/>
        <v>0.34298677298732771</v>
      </c>
      <c r="H72" s="5">
        <f t="shared" si="65"/>
        <v>0.22609610921309206</v>
      </c>
      <c r="I72" s="5">
        <f t="shared" si="65"/>
        <v>0.13898344421243883</v>
      </c>
      <c r="J72" s="5">
        <f t="shared" si="65"/>
        <v>1.9896879271102886E-2</v>
      </c>
      <c r="K72" s="5">
        <f t="shared" si="65"/>
        <v>0.85473797512226168</v>
      </c>
      <c r="L72" s="5">
        <f t="shared" si="65"/>
        <v>0.71057425139007091</v>
      </c>
      <c r="M72" s="5">
        <f t="shared" si="65"/>
        <v>7.0166416557093061E-2</v>
      </c>
      <c r="N72" s="5">
        <f t="shared" si="65"/>
        <v>7.9248468829633438</v>
      </c>
      <c r="O72" s="5">
        <f t="shared" si="65"/>
        <v>6.8709420272260866</v>
      </c>
      <c r="P72" s="5">
        <f t="shared" si="65"/>
        <v>0.14239705239372211</v>
      </c>
      <c r="Q72" s="5">
        <f t="shared" si="65"/>
        <v>0.13215726298353275</v>
      </c>
      <c r="R72" s="5">
        <f t="shared" si="65"/>
        <v>0.66070753918853276</v>
      </c>
      <c r="S72" s="5">
        <f t="shared" si="65"/>
        <v>0.21292903526867812</v>
      </c>
      <c r="T72" s="67"/>
      <c r="U72" s="67"/>
      <c r="Y72" s="5">
        <f>E72+F72+H72+Q72</f>
        <v>2.5658093435672864</v>
      </c>
      <c r="Z72" s="5">
        <f t="shared" ref="Z72" si="66">G72+J72+K72</f>
        <v>1.2176216273806924</v>
      </c>
      <c r="AA72" s="5">
        <f t="shared" si="64"/>
        <v>0.71057425139007091</v>
      </c>
      <c r="AB72" s="5">
        <f t="shared" ref="AB72" si="67">I72+M72+N72+O72</f>
        <v>15.004938770958962</v>
      </c>
      <c r="AC72" s="5">
        <f t="shared" ref="AC72" si="68">P72+R72+S72</f>
        <v>1.0160336268509331</v>
      </c>
      <c r="AD72" s="5">
        <f t="shared" ref="AD72" si="69">AB72+AC72</f>
        <v>16.020972397809896</v>
      </c>
      <c r="AE72" s="5">
        <f t="shared" ref="AE72" si="70">SUM(E72:S72)</f>
        <v>20.514977620147945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1:42">
      <c r="A73" s="55"/>
      <c r="C73" s="6" t="s">
        <v>20</v>
      </c>
      <c r="D73" s="6"/>
      <c r="E73" s="7">
        <f>AVERAGE(E70:E72)</f>
        <v>0.72990264300905949</v>
      </c>
      <c r="F73" s="7">
        <f t="shared" ref="F73:S73" si="71">AVERAGE(F70:F72)</f>
        <v>0.96722307215280523</v>
      </c>
      <c r="G73" s="7">
        <f t="shared" si="71"/>
        <v>0.2457916819592989</v>
      </c>
      <c r="H73" s="7">
        <f t="shared" si="71"/>
        <v>0.18226736923301701</v>
      </c>
      <c r="I73" s="7">
        <f t="shared" si="71"/>
        <v>0.1039024547950866</v>
      </c>
      <c r="J73" s="7">
        <f t="shared" si="71"/>
        <v>1.2596364487637637E-2</v>
      </c>
      <c r="K73" s="7">
        <f t="shared" si="71"/>
        <v>0.66669764451631541</v>
      </c>
      <c r="L73" s="7">
        <f t="shared" si="71"/>
        <v>0.55335915697290405</v>
      </c>
      <c r="M73" s="7">
        <f t="shared" si="71"/>
        <v>5.5347706391898427E-2</v>
      </c>
      <c r="N73" s="7">
        <f t="shared" si="71"/>
        <v>6.0170813645357901</v>
      </c>
      <c r="O73" s="7">
        <f t="shared" si="71"/>
        <v>5.5575567337151872</v>
      </c>
      <c r="P73" s="7">
        <f t="shared" si="71"/>
        <v>7.3816392284258625E-2</v>
      </c>
      <c r="Q73" s="7">
        <f t="shared" si="71"/>
        <v>5.8398701169051992E-2</v>
      </c>
      <c r="R73" s="7">
        <f t="shared" si="71"/>
        <v>0.45404767060158391</v>
      </c>
      <c r="S73" s="7">
        <f t="shared" si="71"/>
        <v>0.12517258928244715</v>
      </c>
      <c r="T73" s="68"/>
      <c r="U73" s="69"/>
      <c r="Y73" s="7">
        <f>AVERAGE(Y70:Y72)</f>
        <v>1.9377917855639337</v>
      </c>
      <c r="Z73" s="7">
        <f t="shared" ref="Z73:AE73" si="72">AVERAGE(Z70:Z72)</f>
        <v>0.92508569096325177</v>
      </c>
      <c r="AA73" s="7">
        <f t="shared" si="72"/>
        <v>0.55335915697290405</v>
      </c>
      <c r="AB73" s="7">
        <f t="shared" si="72"/>
        <v>11.733888259437961</v>
      </c>
      <c r="AC73" s="7">
        <f t="shared" si="72"/>
        <v>0.65303665216828966</v>
      </c>
      <c r="AD73" s="7">
        <f t="shared" si="72"/>
        <v>12.386924911606252</v>
      </c>
      <c r="AE73" s="7">
        <f t="shared" si="72"/>
        <v>15.803161545106342</v>
      </c>
      <c r="AF73" s="22"/>
      <c r="AG73" s="68"/>
      <c r="AH73" s="68"/>
      <c r="AI73" s="68"/>
      <c r="AJ73" s="68"/>
      <c r="AK73" s="68"/>
      <c r="AL73" s="68"/>
      <c r="AM73" s="68"/>
      <c r="AN73" s="22"/>
      <c r="AO73" s="22"/>
    </row>
    <row r="74" spans="1:42">
      <c r="A74" s="55"/>
      <c r="T74" s="4" t="s">
        <v>41</v>
      </c>
      <c r="U74" s="40"/>
      <c r="W74" s="76"/>
      <c r="Y74" s="61" t="s">
        <v>72</v>
      </c>
      <c r="Z74" s="61" t="s">
        <v>73</v>
      </c>
      <c r="AA74" s="61" t="s">
        <v>74</v>
      </c>
      <c r="AB74" s="61" t="s">
        <v>75</v>
      </c>
      <c r="AC74" s="61" t="s">
        <v>76</v>
      </c>
      <c r="AD74" s="61" t="s">
        <v>77</v>
      </c>
      <c r="AE74" s="61" t="s">
        <v>78</v>
      </c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2">
      <c r="A75" s="55"/>
      <c r="B75" t="s">
        <v>31</v>
      </c>
      <c r="C75" t="s">
        <v>17</v>
      </c>
      <c r="D75" s="13" t="s">
        <v>60</v>
      </c>
      <c r="E75" s="5">
        <f t="shared" ref="E75:S75" si="73">((E57-E$30*0.1)/0.9-E$47)/(E$31-E$30)/$U57*24*(E22+E17)*(1+($W$65/4)/100)</f>
        <v>0.87137363849080418</v>
      </c>
      <c r="F75" s="5">
        <f t="shared" si="73"/>
        <v>1.543716242667512</v>
      </c>
      <c r="G75" s="5">
        <f t="shared" si="73"/>
        <v>0.25813823248185908</v>
      </c>
      <c r="H75" s="5">
        <f t="shared" si="73"/>
        <v>0.42427802500784467</v>
      </c>
      <c r="I75" s="5">
        <f t="shared" si="73"/>
        <v>0.13247488097012031</v>
      </c>
      <c r="J75" s="5">
        <f t="shared" si="73"/>
        <v>1.0924644378498822E-2</v>
      </c>
      <c r="K75" s="5">
        <f t="shared" si="73"/>
        <v>0.79715959174068596</v>
      </c>
      <c r="L75" s="5">
        <f t="shared" si="73"/>
        <v>0.60892000172244498</v>
      </c>
      <c r="M75" s="5">
        <f t="shared" si="73"/>
        <v>2.812568983865095E-2</v>
      </c>
      <c r="N75" s="5">
        <f t="shared" si="73"/>
        <v>6.6836472957764821</v>
      </c>
      <c r="O75" s="5">
        <f t="shared" si="73"/>
        <v>6.4620339350581641</v>
      </c>
      <c r="P75" s="5">
        <f t="shared" si="73"/>
        <v>6.9120510303161881E-2</v>
      </c>
      <c r="Q75" s="5">
        <f t="shared" si="73"/>
        <v>4.2787578866065233E-2</v>
      </c>
      <c r="R75" s="5">
        <f t="shared" si="73"/>
        <v>1.0429012996434037</v>
      </c>
      <c r="S75" s="5">
        <f t="shared" si="73"/>
        <v>0.68702439654284131</v>
      </c>
      <c r="T75" s="5">
        <f>((T57-T$30*0.1)/0.9-T$47)/(T$31-T$30)/$U57*24*(T22)*(1+($W$65/4)/100)</f>
        <v>214.08435307380373</v>
      </c>
      <c r="U75" s="8"/>
      <c r="W75" s="76"/>
      <c r="Y75" s="5">
        <f>E75+F75+H75+Q75</f>
        <v>2.8821554850322264</v>
      </c>
      <c r="Z75" s="5">
        <f>G75+J75+K75</f>
        <v>1.066222468601044</v>
      </c>
      <c r="AA75" s="5">
        <f>L75</f>
        <v>0.60892000172244498</v>
      </c>
      <c r="AB75" s="5">
        <f>I75+M75+N75+O75</f>
        <v>13.306281801643419</v>
      </c>
      <c r="AC75" s="5">
        <f>P75+R75+S75</f>
        <v>1.7990462064894068</v>
      </c>
      <c r="AD75" s="5">
        <f>AB75+AC75</f>
        <v>15.105328008132826</v>
      </c>
      <c r="AE75" s="5">
        <f t="shared" ref="AE75" si="74">SUM(E75:S75)</f>
        <v>19.662625963488541</v>
      </c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2">
      <c r="A76" s="60"/>
      <c r="B76" t="s">
        <v>31</v>
      </c>
      <c r="C76" t="s">
        <v>18</v>
      </c>
      <c r="D76" s="13" t="s">
        <v>60</v>
      </c>
      <c r="E76" s="5">
        <f t="shared" ref="E76:S76" si="75">((E58-E$30*0.1)/0.9-E$47)/(E$31-E$30)/$U58*24*(E23+E18)*(1+($W$65/4)/100)</f>
        <v>0.62490685186873174</v>
      </c>
      <c r="F76" s="5">
        <f t="shared" si="75"/>
        <v>1.0897466986543611</v>
      </c>
      <c r="G76" s="5">
        <f t="shared" si="75"/>
        <v>0.20853830130587964</v>
      </c>
      <c r="H76" s="5">
        <f t="shared" si="75"/>
        <v>0.3011331801774173</v>
      </c>
      <c r="I76" s="5">
        <f t="shared" si="75"/>
        <v>9.3231710953944003E-2</v>
      </c>
      <c r="J76" s="5">
        <f t="shared" si="75"/>
        <v>1.1482908817613173E-2</v>
      </c>
      <c r="K76" s="5">
        <f t="shared" si="75"/>
        <v>0.58109714376281763</v>
      </c>
      <c r="L76" s="5">
        <f t="shared" si="75"/>
        <v>0.45828300647212755</v>
      </c>
      <c r="M76" s="5">
        <f t="shared" si="75"/>
        <v>7.5612624800074385E-2</v>
      </c>
      <c r="N76" s="5">
        <f t="shared" si="75"/>
        <v>4.7002872762533059</v>
      </c>
      <c r="O76" s="5">
        <f t="shared" si="75"/>
        <v>4.5162911912267134</v>
      </c>
      <c r="P76" s="5">
        <f t="shared" si="75"/>
        <v>5.5520004473982303E-2</v>
      </c>
      <c r="Q76" s="5">
        <f t="shared" si="75"/>
        <v>3.3637469319193952E-2</v>
      </c>
      <c r="R76" s="5">
        <f t="shared" si="75"/>
        <v>0.58341056703592942</v>
      </c>
      <c r="S76" s="5">
        <f t="shared" si="75"/>
        <v>0.36246213987031795</v>
      </c>
      <c r="T76" s="5">
        <f>((T58-T$30*0.1)/0.9-T$47)/(T$31-T$30)/$U58*24*(T23)*(1+($W$65/4)/100)</f>
        <v>290.49901668498239</v>
      </c>
      <c r="U76" s="8"/>
      <c r="W76" s="76"/>
      <c r="Y76" s="5">
        <f>E76+F76+H76+Q76</f>
        <v>2.049424200019704</v>
      </c>
      <c r="Z76" s="5">
        <f>G76+J76+K76</f>
        <v>0.80111835388631047</v>
      </c>
      <c r="AA76" s="5">
        <f>L76</f>
        <v>0.45828300647212755</v>
      </c>
      <c r="AB76" s="5">
        <f>I76+M76+N76+O76</f>
        <v>9.3854228032340377</v>
      </c>
      <c r="AC76" s="5">
        <f>P76+R76+S76</f>
        <v>1.0013927113802297</v>
      </c>
      <c r="AD76" s="5">
        <f>AB76+AC76</f>
        <v>10.386815514614268</v>
      </c>
      <c r="AE76" s="5">
        <f t="shared" ref="AE76" si="76">SUM(E76:S76)</f>
        <v>13.695641074992411</v>
      </c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2">
      <c r="A77" s="60"/>
      <c r="B77" t="s">
        <v>31</v>
      </c>
      <c r="C77" t="s">
        <v>19</v>
      </c>
      <c r="D77" s="13" t="s">
        <v>60</v>
      </c>
      <c r="E77" s="5">
        <f t="shared" ref="E77:S77" si="77">((E59-E$30*0.1)/0.9-E$47)/(E$31-E$30)/$U59*24*(E24+E19)*(1+($W$65/4)/100)</f>
        <v>1.1413591486203223</v>
      </c>
      <c r="F77" s="5">
        <f t="shared" si="77"/>
        <v>1.9032879535363698</v>
      </c>
      <c r="G77" s="5">
        <f t="shared" si="77"/>
        <v>0.36827988992836508</v>
      </c>
      <c r="H77" s="5">
        <f t="shared" si="77"/>
        <v>0.44363524784274311</v>
      </c>
      <c r="I77" s="5">
        <f t="shared" si="77"/>
        <v>0.18216127475374044</v>
      </c>
      <c r="J77" s="5">
        <f t="shared" si="77"/>
        <v>2.2432388067423079E-2</v>
      </c>
      <c r="K77" s="5">
        <f t="shared" si="77"/>
        <v>1.02296496267902</v>
      </c>
      <c r="L77" s="5">
        <f t="shared" si="77"/>
        <v>0.78608648755261801</v>
      </c>
      <c r="M77" s="5">
        <f t="shared" si="77"/>
        <v>7.7075609254993654E-2</v>
      </c>
      <c r="N77" s="5">
        <f t="shared" si="77"/>
        <v>8.7734307570506225</v>
      </c>
      <c r="O77" s="5">
        <f t="shared" si="77"/>
        <v>7.5901192293891668</v>
      </c>
      <c r="P77" s="5">
        <f t="shared" si="77"/>
        <v>0.18693660326921938</v>
      </c>
      <c r="Q77" s="5">
        <f t="shared" si="77"/>
        <v>0.14825719600614051</v>
      </c>
      <c r="R77" s="5">
        <f t="shared" si="77"/>
        <v>1.3262394998992533</v>
      </c>
      <c r="S77" s="5">
        <f t="shared" si="77"/>
        <v>1.3289496830244609</v>
      </c>
      <c r="T77" s="5">
        <f>((T59-T$30*0.1)/0.9-T$47)/(T$31-T$30)/$U59*24*(T24)*(1+($W$65/4)/100)</f>
        <v>290.08106010809922</v>
      </c>
      <c r="U77" s="8"/>
      <c r="V77" s="31"/>
      <c r="W77" s="76"/>
      <c r="Y77" s="5">
        <f>E77+F77+H77+Q77</f>
        <v>3.6365395460055758</v>
      </c>
      <c r="Z77" s="5">
        <f>G77+J77+K77</f>
        <v>1.4136772406748082</v>
      </c>
      <c r="AA77" s="5">
        <f>L77</f>
        <v>0.78608648755261801</v>
      </c>
      <c r="AB77" s="5">
        <f t="shared" ref="AB77" si="78">I77+M77+N77+O77</f>
        <v>16.622786870448522</v>
      </c>
      <c r="AC77" s="5">
        <f t="shared" ref="AC77" si="79">P77+R77+S77</f>
        <v>2.8421257861929337</v>
      </c>
      <c r="AD77" s="5">
        <f>AB77+AC77</f>
        <v>19.464912656641456</v>
      </c>
      <c r="AE77" s="5">
        <f>SUM(E77:S77)</f>
        <v>25.301215930874459</v>
      </c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2">
      <c r="A78" s="60"/>
      <c r="C78" s="6" t="s">
        <v>20</v>
      </c>
      <c r="D78" s="6"/>
      <c r="E78" s="7">
        <f>AVERAGE(E75:E77)</f>
        <v>0.87921321299328614</v>
      </c>
      <c r="F78" s="7">
        <f t="shared" ref="F78:T78" si="80">AVERAGE(F75:F77)</f>
        <v>1.512250298286081</v>
      </c>
      <c r="G78" s="7">
        <f t="shared" si="80"/>
        <v>0.27831880790536795</v>
      </c>
      <c r="H78" s="7">
        <f t="shared" si="80"/>
        <v>0.38968215100933506</v>
      </c>
      <c r="I78" s="7">
        <f t="shared" si="80"/>
        <v>0.13595595555926823</v>
      </c>
      <c r="J78" s="7">
        <f t="shared" si="80"/>
        <v>1.4946647087845025E-2</v>
      </c>
      <c r="K78" s="7">
        <f t="shared" si="80"/>
        <v>0.80040723272750791</v>
      </c>
      <c r="L78" s="7">
        <f t="shared" si="80"/>
        <v>0.6177631652490635</v>
      </c>
      <c r="M78" s="7">
        <f t="shared" si="80"/>
        <v>6.0271307964572994E-2</v>
      </c>
      <c r="N78" s="7">
        <f t="shared" si="80"/>
        <v>6.7191217763601365</v>
      </c>
      <c r="O78" s="7">
        <f t="shared" si="80"/>
        <v>6.189481451891349</v>
      </c>
      <c r="P78" s="7">
        <f t="shared" si="80"/>
        <v>0.10385903934878786</v>
      </c>
      <c r="Q78" s="7">
        <f t="shared" si="80"/>
        <v>7.489408139713323E-2</v>
      </c>
      <c r="R78" s="7">
        <f t="shared" si="80"/>
        <v>0.98418378885952873</v>
      </c>
      <c r="S78" s="7">
        <f t="shared" si="80"/>
        <v>0.79281207314587332</v>
      </c>
      <c r="T78" s="7">
        <f t="shared" si="80"/>
        <v>264.88814328896177</v>
      </c>
      <c r="U78" s="77"/>
      <c r="V78" s="31"/>
      <c r="W78" s="3"/>
      <c r="Y78" s="7">
        <f>AVERAGE(Y75:Y77)</f>
        <v>2.8560397436858356</v>
      </c>
      <c r="Z78" s="7">
        <f t="shared" ref="Z78:AE78" si="81">AVERAGE(Z75:Z77)</f>
        <v>1.0936726877207208</v>
      </c>
      <c r="AA78" s="7">
        <f t="shared" si="81"/>
        <v>0.6177631652490635</v>
      </c>
      <c r="AB78" s="7">
        <f t="shared" si="81"/>
        <v>13.104830491775326</v>
      </c>
      <c r="AC78" s="7">
        <f t="shared" si="81"/>
        <v>1.88085490135419</v>
      </c>
      <c r="AD78" s="7">
        <f t="shared" si="81"/>
        <v>14.985685393129515</v>
      </c>
      <c r="AE78" s="7">
        <f t="shared" si="81"/>
        <v>19.553160989785138</v>
      </c>
      <c r="AF78" s="22"/>
      <c r="AG78" s="68"/>
      <c r="AH78" s="68"/>
      <c r="AI78" s="68"/>
      <c r="AJ78" s="68"/>
      <c r="AK78" s="68"/>
      <c r="AL78" s="68"/>
      <c r="AM78" s="68"/>
      <c r="AN78" s="22"/>
      <c r="AO78" s="22"/>
    </row>
    <row r="79" spans="1:42">
      <c r="A79" s="60"/>
      <c r="U79" s="3"/>
      <c r="V79" s="31"/>
      <c r="W79" s="64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spans="1:42">
      <c r="A80" s="60"/>
      <c r="U80" s="3"/>
      <c r="V80" s="31"/>
      <c r="W80" s="64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spans="1:41">
      <c r="A81" s="60"/>
      <c r="B81" s="1" t="s">
        <v>105</v>
      </c>
      <c r="C81" s="1"/>
      <c r="D81" s="1"/>
      <c r="E81" s="1"/>
      <c r="F81" s="1"/>
      <c r="G81" s="1"/>
      <c r="U81" s="3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>
      <c r="A82" s="60"/>
      <c r="E82" s="54" t="s">
        <v>48</v>
      </c>
      <c r="F82" s="54" t="s">
        <v>49</v>
      </c>
      <c r="G82" s="54" t="s">
        <v>61</v>
      </c>
      <c r="H82" s="54" t="s">
        <v>50</v>
      </c>
      <c r="I82" s="54" t="s">
        <v>79</v>
      </c>
      <c r="J82" s="54" t="s">
        <v>62</v>
      </c>
      <c r="K82" s="54" t="s">
        <v>63</v>
      </c>
      <c r="L82" s="54" t="s">
        <v>64</v>
      </c>
      <c r="M82" s="54" t="s">
        <v>51</v>
      </c>
      <c r="N82" s="54" t="s">
        <v>52</v>
      </c>
      <c r="O82" s="54" t="s">
        <v>53</v>
      </c>
      <c r="P82" s="54" t="s">
        <v>54</v>
      </c>
      <c r="Q82" s="54" t="s">
        <v>55</v>
      </c>
      <c r="R82" s="54" t="s">
        <v>56</v>
      </c>
      <c r="S82" s="54" t="s">
        <v>57</v>
      </c>
      <c r="T82" s="4" t="s">
        <v>41</v>
      </c>
      <c r="U82" s="40"/>
      <c r="V82" s="39"/>
      <c r="W82" s="3"/>
      <c r="Y82" s="61" t="s">
        <v>72</v>
      </c>
      <c r="Z82" s="61" t="s">
        <v>73</v>
      </c>
      <c r="AA82" s="61" t="s">
        <v>74</v>
      </c>
      <c r="AB82" s="61" t="s">
        <v>75</v>
      </c>
      <c r="AC82" s="61" t="s">
        <v>76</v>
      </c>
      <c r="AD82" s="61" t="s">
        <v>77</v>
      </c>
      <c r="AE82" s="61" t="s">
        <v>78</v>
      </c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 spans="1:41">
      <c r="A83" s="60"/>
      <c r="B83" t="s">
        <v>31</v>
      </c>
      <c r="C83" t="s">
        <v>17</v>
      </c>
      <c r="D83" s="13" t="s">
        <v>60</v>
      </c>
      <c r="E83" s="5">
        <f t="shared" ref="E83:S83" si="82">((E57-E$30*0.1)/0.9-E$47)/(E$31-E$30)/$U57*24*(100)*(1+($W$65/4)/100)</f>
        <v>74.074759893490267</v>
      </c>
      <c r="F83" s="5">
        <f t="shared" si="82"/>
        <v>33.858291438792754</v>
      </c>
      <c r="G83" s="5">
        <f t="shared" si="82"/>
        <v>108.19430003761425</v>
      </c>
      <c r="H83" s="5">
        <f t="shared" si="82"/>
        <v>20.571505285667705</v>
      </c>
      <c r="I83" s="5">
        <f t="shared" si="82"/>
        <v>43.600530859815954</v>
      </c>
      <c r="J83" s="5">
        <f t="shared" si="82"/>
        <v>7.4924208999840172</v>
      </c>
      <c r="K83" s="5">
        <f t="shared" si="82"/>
        <v>67.822150011924037</v>
      </c>
      <c r="L83" s="5">
        <f t="shared" si="82"/>
        <v>36.137791506670006</v>
      </c>
      <c r="M83" s="5">
        <f t="shared" si="82"/>
        <v>9.5681678351935666</v>
      </c>
      <c r="N83" s="5">
        <f t="shared" si="82"/>
        <v>96.804250986530135</v>
      </c>
      <c r="O83" s="5">
        <f t="shared" si="82"/>
        <v>103.31830518908232</v>
      </c>
      <c r="P83" s="5">
        <f t="shared" si="82"/>
        <v>72.587974180104709</v>
      </c>
      <c r="Q83" s="5">
        <f t="shared" si="82"/>
        <v>61.66328151924133</v>
      </c>
      <c r="R83" s="5">
        <f t="shared" si="82"/>
        <v>25.403177277290737</v>
      </c>
      <c r="S83" s="5">
        <f t="shared" si="82"/>
        <v>13.469823167515726</v>
      </c>
      <c r="T83" s="5">
        <f>(T57-T$47)/(T$31-T$30)/$U57*24*100</f>
        <v>17.356697963433795</v>
      </c>
      <c r="U83" s="8"/>
      <c r="V83" s="39"/>
      <c r="W83" s="3"/>
      <c r="Y83">
        <f t="shared" ref="Y83:AE85" si="83">Y75/(U17+U22)*100</f>
        <v>36.63353863295756</v>
      </c>
      <c r="Z83">
        <f t="shared" si="83"/>
        <v>68.357911845298119</v>
      </c>
      <c r="AA83">
        <f t="shared" si="83"/>
        <v>36.137791506670006</v>
      </c>
      <c r="AB83">
        <f t="shared" si="83"/>
        <v>96.726738268534433</v>
      </c>
      <c r="AC83">
        <f t="shared" si="83"/>
        <v>19.342313852746834</v>
      </c>
      <c r="AD83">
        <f t="shared" si="83"/>
        <v>65.511101918339847</v>
      </c>
      <c r="AE83">
        <f t="shared" si="83"/>
        <v>57.543613934606611</v>
      </c>
    </row>
    <row r="84" spans="1:41">
      <c r="A84" s="28"/>
      <c r="B84" t="s">
        <v>31</v>
      </c>
      <c r="C84" t="s">
        <v>18</v>
      </c>
      <c r="D84" s="13" t="s">
        <v>60</v>
      </c>
      <c r="E84" s="5">
        <f t="shared" ref="E84:S84" si="84">((E58-E$30*0.1)/0.9-E$47)/(E$31-E$30)/$U58*24*(100)*(1+($W$65/4)/100)</f>
        <v>67.838079289223046</v>
      </c>
      <c r="F84" s="5">
        <f t="shared" si="84"/>
        <v>36.042555090279564</v>
      </c>
      <c r="G84" s="5">
        <f t="shared" si="84"/>
        <v>93.864349935947772</v>
      </c>
      <c r="H84" s="5">
        <f t="shared" si="84"/>
        <v>22.960768711583334</v>
      </c>
      <c r="I84" s="5">
        <f t="shared" si="84"/>
        <v>44.456542873088047</v>
      </c>
      <c r="J84" s="5">
        <f t="shared" si="84"/>
        <v>5.7000076727596065</v>
      </c>
      <c r="K84" s="5">
        <f t="shared" si="84"/>
        <v>68.07940407385199</v>
      </c>
      <c r="L84" s="5">
        <f t="shared" si="84"/>
        <v>31.494644327557737</v>
      </c>
      <c r="M84" s="5">
        <f t="shared" si="84"/>
        <v>30.565870309119607</v>
      </c>
      <c r="N84" s="5">
        <f t="shared" si="84"/>
        <v>88.971032913132845</v>
      </c>
      <c r="O84" s="5">
        <f t="shared" si="84"/>
        <v>91.039695303917725</v>
      </c>
      <c r="P84" s="5">
        <f t="shared" si="84"/>
        <v>64.67971427602302</v>
      </c>
      <c r="Q84" s="5">
        <f t="shared" si="84"/>
        <v>61.987171545930465</v>
      </c>
      <c r="R84" s="5">
        <f t="shared" si="84"/>
        <v>23.537679695642048</v>
      </c>
      <c r="S84" s="5">
        <f t="shared" si="84"/>
        <v>13.106609485944425</v>
      </c>
      <c r="T84" s="5">
        <f>(T58-T$47)/(T$31-T$30)/$U58*24*100</f>
        <v>23.548542838442941</v>
      </c>
      <c r="U84" s="8"/>
      <c r="V84" s="3"/>
      <c r="W84" s="3"/>
      <c r="Y84">
        <f t="shared" si="83"/>
        <v>38.592279762251387</v>
      </c>
      <c r="Z84">
        <f t="shared" si="83"/>
        <v>62.72546277677035</v>
      </c>
      <c r="AA84">
        <f t="shared" si="83"/>
        <v>31.494644327557737</v>
      </c>
      <c r="AB84">
        <f t="shared" si="83"/>
        <v>87.707471268152901</v>
      </c>
      <c r="AC84">
        <f t="shared" si="83"/>
        <v>18.788019406390767</v>
      </c>
      <c r="AD84">
        <f t="shared" si="83"/>
        <v>64.792958262772842</v>
      </c>
      <c r="AE84">
        <f t="shared" si="83"/>
        <v>56.89088185904059</v>
      </c>
    </row>
    <row r="85" spans="1:41">
      <c r="A85" s="28"/>
      <c r="B85" t="s">
        <v>31</v>
      </c>
      <c r="C85" t="s">
        <v>19</v>
      </c>
      <c r="D85" s="13" t="s">
        <v>60</v>
      </c>
      <c r="E85" s="5">
        <f t="shared" ref="E85:S85" si="85">((E59-E$30*0.1)/0.9-E$47)/(E$31-E$30)/$U59*24*(100)*(1+($W$65/4)/100)</f>
        <v>80.463528771351449</v>
      </c>
      <c r="F85" s="5">
        <f t="shared" si="85"/>
        <v>37.827890214035854</v>
      </c>
      <c r="G85" s="5">
        <f t="shared" si="85"/>
        <v>136.26893200210725</v>
      </c>
      <c r="H85" s="5">
        <f t="shared" si="85"/>
        <v>22.152080550924165</v>
      </c>
      <c r="I85" s="5">
        <f t="shared" si="85"/>
        <v>48.471822415798059</v>
      </c>
      <c r="J85" s="5">
        <f t="shared" si="85"/>
        <v>11.111351341609073</v>
      </c>
      <c r="K85" s="5">
        <f t="shared" si="85"/>
        <v>74.471893716297799</v>
      </c>
      <c r="L85" s="5">
        <f t="shared" si="85"/>
        <v>37.686008554466703</v>
      </c>
      <c r="M85" s="5">
        <f t="shared" si="85"/>
        <v>17.365827434671271</v>
      </c>
      <c r="N85" s="5">
        <f t="shared" si="85"/>
        <v>106.46079476782826</v>
      </c>
      <c r="O85" s="5">
        <f t="shared" si="85"/>
        <v>102.7345500306827</v>
      </c>
      <c r="P85" s="5">
        <f t="shared" si="85"/>
        <v>79.780210785490709</v>
      </c>
      <c r="Q85" s="5">
        <f t="shared" si="85"/>
        <v>98.332220214646142</v>
      </c>
      <c r="R85" s="5">
        <f t="shared" si="85"/>
        <v>27.884858294932279</v>
      </c>
      <c r="S85" s="5">
        <f t="shared" si="85"/>
        <v>23.778730691228873</v>
      </c>
      <c r="T85" s="5">
        <f>(T59-T$47)/(T$31-T$30)/$U59*24*100</f>
        <v>23.515018489405438</v>
      </c>
      <c r="U85" s="8"/>
      <c r="Y85">
        <f t="shared" si="83"/>
        <v>42.268767303153211</v>
      </c>
      <c r="Z85">
        <f t="shared" si="83"/>
        <v>76.590012960351856</v>
      </c>
      <c r="AA85">
        <f t="shared" si="83"/>
        <v>37.686008554466696</v>
      </c>
      <c r="AB85">
        <f t="shared" si="83"/>
        <v>101.05818643887505</v>
      </c>
      <c r="AC85">
        <f t="shared" si="83"/>
        <v>26.865074111231223</v>
      </c>
      <c r="AD85">
        <f t="shared" si="83"/>
        <v>72.017616938946588</v>
      </c>
      <c r="AE85">
        <f t="shared" si="83"/>
        <v>63.951685154204526</v>
      </c>
    </row>
    <row r="86" spans="1:41">
      <c r="A86" s="28"/>
      <c r="C86" s="6" t="s">
        <v>20</v>
      </c>
      <c r="D86" s="6"/>
      <c r="E86" s="7">
        <f>AVERAGE(E83:E85)</f>
        <v>74.125455984688244</v>
      </c>
      <c r="F86" s="7">
        <f t="shared" ref="F86:T86" si="86">AVERAGE(F83:F85)</f>
        <v>35.909578914369384</v>
      </c>
      <c r="G86" s="7">
        <f t="shared" si="86"/>
        <v>112.77586065855643</v>
      </c>
      <c r="H86" s="7">
        <f t="shared" si="86"/>
        <v>21.894784849391737</v>
      </c>
      <c r="I86" s="7">
        <f t="shared" si="86"/>
        <v>45.509632049567358</v>
      </c>
      <c r="J86" s="7">
        <f t="shared" si="86"/>
        <v>8.101259971450899</v>
      </c>
      <c r="K86" s="7">
        <f t="shared" si="86"/>
        <v>70.12448260069128</v>
      </c>
      <c r="L86" s="7">
        <f t="shared" si="86"/>
        <v>35.106148129564815</v>
      </c>
      <c r="M86" s="7">
        <f t="shared" si="86"/>
        <v>19.166621859661479</v>
      </c>
      <c r="N86" s="7">
        <f t="shared" si="86"/>
        <v>97.41202622249709</v>
      </c>
      <c r="O86" s="7">
        <f t="shared" si="86"/>
        <v>99.030850174560911</v>
      </c>
      <c r="P86" s="7">
        <f t="shared" si="86"/>
        <v>72.349299747206146</v>
      </c>
      <c r="Q86" s="7">
        <f t="shared" si="86"/>
        <v>73.994224426605982</v>
      </c>
      <c r="R86" s="7">
        <f t="shared" si="86"/>
        <v>25.608571755955023</v>
      </c>
      <c r="S86" s="7">
        <f t="shared" si="86"/>
        <v>16.785054448229676</v>
      </c>
      <c r="T86" s="7">
        <f t="shared" si="86"/>
        <v>21.473419763760727</v>
      </c>
      <c r="U86" s="41"/>
      <c r="Y86" s="7">
        <f>AVERAGE(Y83:Y85)</f>
        <v>39.164861899454053</v>
      </c>
      <c r="Z86" s="7">
        <f t="shared" ref="Z86:AE86" si="87">AVERAGE(Z83:Z85)</f>
        <v>69.224462527473449</v>
      </c>
      <c r="AA86" s="7">
        <f t="shared" si="87"/>
        <v>35.106148129564815</v>
      </c>
      <c r="AB86" s="7">
        <f t="shared" si="87"/>
        <v>95.16413199185412</v>
      </c>
      <c r="AC86" s="7">
        <f t="shared" si="87"/>
        <v>21.665135790122942</v>
      </c>
      <c r="AD86" s="7">
        <f t="shared" si="87"/>
        <v>67.44055904001975</v>
      </c>
      <c r="AE86" s="7">
        <f t="shared" si="87"/>
        <v>59.462060315950573</v>
      </c>
    </row>
    <row r="87" spans="1:41">
      <c r="A87" s="28"/>
      <c r="U87" s="3"/>
      <c r="V87" s="31"/>
      <c r="W87" s="31"/>
    </row>
    <row r="88" spans="1:41">
      <c r="U88" s="3"/>
    </row>
    <row r="89" spans="1:41">
      <c r="B89" s="1" t="s">
        <v>98</v>
      </c>
      <c r="C89" s="1"/>
      <c r="D89" s="1"/>
      <c r="E89" s="1"/>
      <c r="F89" s="1"/>
      <c r="G89" s="1"/>
      <c r="U89" s="64"/>
    </row>
    <row r="90" spans="1:41">
      <c r="U90" s="64"/>
      <c r="Y90" s="61" t="s">
        <v>72</v>
      </c>
      <c r="Z90" s="61" t="s">
        <v>73</v>
      </c>
      <c r="AA90" s="61" t="s">
        <v>74</v>
      </c>
      <c r="AB90" s="61" t="s">
        <v>75</v>
      </c>
      <c r="AC90" s="61" t="s">
        <v>76</v>
      </c>
      <c r="AD90" s="61" t="s">
        <v>77</v>
      </c>
      <c r="AE90" s="61" t="s">
        <v>78</v>
      </c>
    </row>
    <row r="91" spans="1:41">
      <c r="B91" t="s">
        <v>31</v>
      </c>
      <c r="C91" t="s">
        <v>17</v>
      </c>
      <c r="D91" s="13" t="s">
        <v>60</v>
      </c>
      <c r="E91" s="3">
        <f t="shared" ref="E91:S91" si="88">E75/(E$9+E$14)/$V$65*10^4</f>
        <v>76.73595644906969</v>
      </c>
      <c r="F91" s="3">
        <f t="shared" si="88"/>
        <v>48.282963491983082</v>
      </c>
      <c r="G91" s="3">
        <f t="shared" si="88"/>
        <v>55.830274044941923</v>
      </c>
      <c r="H91" s="3">
        <f t="shared" si="88"/>
        <v>74.316392510033083</v>
      </c>
      <c r="I91" s="3">
        <f t="shared" si="88"/>
        <v>34.952056676110438</v>
      </c>
      <c r="J91" s="3">
        <f t="shared" si="88"/>
        <v>4.6508739616337191</v>
      </c>
      <c r="K91" s="3">
        <f t="shared" si="88"/>
        <v>33.914104988809207</v>
      </c>
      <c r="L91" s="3">
        <f t="shared" si="88"/>
        <v>25.679146679905411</v>
      </c>
      <c r="M91" s="3">
        <f t="shared" si="88"/>
        <v>6.1163196851904784</v>
      </c>
      <c r="N91" s="3">
        <f t="shared" si="88"/>
        <v>55.105049086995237</v>
      </c>
      <c r="O91" s="3">
        <f t="shared" si="88"/>
        <v>54.866022440571989</v>
      </c>
      <c r="P91" s="3">
        <f t="shared" si="88"/>
        <v>24.686593684651779</v>
      </c>
      <c r="Q91" s="3">
        <f t="shared" si="88"/>
        <v>18.044706229984328</v>
      </c>
      <c r="R91" s="3">
        <f t="shared" si="88"/>
        <v>30.281401754492212</v>
      </c>
      <c r="S91" s="3">
        <f t="shared" si="88"/>
        <v>22.49006937198445</v>
      </c>
      <c r="T91" s="3">
        <f>T83/$V$65*100</f>
        <v>19.362197108735437</v>
      </c>
      <c r="U91" s="3"/>
      <c r="Y91" s="3">
        <f t="shared" ref="Y91:AE93" si="89">Y75/(U$9+U$14)/$V$65*10^4</f>
        <v>56.064302962134242</v>
      </c>
      <c r="Z91" s="3">
        <f t="shared" si="89"/>
        <v>34.983552728583994</v>
      </c>
      <c r="AA91" s="3">
        <f t="shared" si="89"/>
        <v>25.679146679905411</v>
      </c>
      <c r="AB91" s="3">
        <f t="shared" si="89"/>
        <v>53.772252693718301</v>
      </c>
      <c r="AC91" s="3">
        <f t="shared" si="89"/>
        <v>26.539245030488637</v>
      </c>
      <c r="AD91" s="3">
        <f t="shared" si="89"/>
        <v>47.916240916901053</v>
      </c>
      <c r="AE91" s="3">
        <f t="shared" si="89"/>
        <v>46.722008546704487</v>
      </c>
    </row>
    <row r="92" spans="1:41">
      <c r="B92" t="s">
        <v>31</v>
      </c>
      <c r="C92" t="s">
        <v>18</v>
      </c>
      <c r="D92" s="13" t="s">
        <v>60</v>
      </c>
      <c r="E92" s="3">
        <f t="shared" ref="E92:S92" si="90">E76/(E$9+E$14)/$V$65*10^4</f>
        <v>55.03130098447464</v>
      </c>
      <c r="F92" s="3">
        <f t="shared" si="90"/>
        <v>34.084113784873978</v>
      </c>
      <c r="G92" s="3">
        <f t="shared" si="90"/>
        <v>45.10277458257616</v>
      </c>
      <c r="H92" s="3">
        <f t="shared" si="90"/>
        <v>52.746383967083091</v>
      </c>
      <c r="I92" s="3">
        <f t="shared" si="90"/>
        <v>24.598173037860541</v>
      </c>
      <c r="J92" s="3">
        <f t="shared" si="90"/>
        <v>4.8885400543344657</v>
      </c>
      <c r="K92" s="3">
        <f t="shared" si="90"/>
        <v>24.722012689123012</v>
      </c>
      <c r="L92" s="3">
        <f t="shared" si="90"/>
        <v>19.326539628878837</v>
      </c>
      <c r="M92" s="3">
        <f t="shared" si="90"/>
        <v>16.443009510759762</v>
      </c>
      <c r="N92" s="3">
        <f t="shared" si="90"/>
        <v>38.752727308724147</v>
      </c>
      <c r="O92" s="3">
        <f t="shared" si="90"/>
        <v>38.345656543472188</v>
      </c>
      <c r="P92" s="3">
        <f t="shared" si="90"/>
        <v>19.829132999855076</v>
      </c>
      <c r="Q92" s="3">
        <f t="shared" si="90"/>
        <v>14.185851788551641</v>
      </c>
      <c r="R92" s="3">
        <f t="shared" si="90"/>
        <v>16.939752375677106</v>
      </c>
      <c r="S92" s="3">
        <f t="shared" si="90"/>
        <v>11.865370009306583</v>
      </c>
      <c r="T92" s="3">
        <f>T84/$V$65*100</f>
        <v>26.269485648826052</v>
      </c>
      <c r="U92" s="3"/>
      <c r="Y92" s="3">
        <f t="shared" si="89"/>
        <v>39.865836470147812</v>
      </c>
      <c r="Z92" s="3">
        <f t="shared" si="89"/>
        <v>26.285289421625222</v>
      </c>
      <c r="AA92" s="3">
        <f t="shared" si="89"/>
        <v>19.326539628878837</v>
      </c>
      <c r="AB92" s="3">
        <f t="shared" si="89"/>
        <v>37.927599470391172</v>
      </c>
      <c r="AC92" s="3">
        <f t="shared" si="89"/>
        <v>14.772386858770648</v>
      </c>
      <c r="AD92" s="3">
        <f t="shared" si="89"/>
        <v>32.948450658582118</v>
      </c>
      <c r="AE92" s="3">
        <f t="shared" si="89"/>
        <v>32.543357156190531</v>
      </c>
    </row>
    <row r="93" spans="1:41">
      <c r="B93" t="s">
        <v>31</v>
      </c>
      <c r="C93" t="s">
        <v>19</v>
      </c>
      <c r="D93" s="13" t="s">
        <v>60</v>
      </c>
      <c r="E93" s="3">
        <f t="shared" ref="E93:S93" si="91">E77/(E$9+E$14)/$V$65*10^4</f>
        <v>100.51174611268735</v>
      </c>
      <c r="F93" s="3">
        <f t="shared" si="91"/>
        <v>59.529322964518762</v>
      </c>
      <c r="G93" s="3">
        <f t="shared" si="91"/>
        <v>79.651770225034852</v>
      </c>
      <c r="H93" s="3">
        <f t="shared" si="91"/>
        <v>77.70699698471897</v>
      </c>
      <c r="I93" s="3">
        <f t="shared" si="91"/>
        <v>48.061271335064028</v>
      </c>
      <c r="J93" s="3">
        <f t="shared" si="91"/>
        <v>9.5499867954857098</v>
      </c>
      <c r="K93" s="3">
        <f t="shared" si="91"/>
        <v>43.520697114631361</v>
      </c>
      <c r="L93" s="3">
        <f t="shared" si="91"/>
        <v>33.150545490138811</v>
      </c>
      <c r="M93" s="3">
        <f t="shared" si="91"/>
        <v>16.761155685025457</v>
      </c>
      <c r="N93" s="3">
        <f t="shared" si="91"/>
        <v>72.33480630166342</v>
      </c>
      <c r="O93" s="3">
        <f t="shared" si="91"/>
        <v>64.444052159335286</v>
      </c>
      <c r="P93" s="3">
        <f t="shared" si="91"/>
        <v>66.764958034244486</v>
      </c>
      <c r="Q93" s="3">
        <f t="shared" si="91"/>
        <v>62.524162836746861</v>
      </c>
      <c r="R93" s="3">
        <f t="shared" si="91"/>
        <v>38.508333562205792</v>
      </c>
      <c r="S93" s="3">
        <f t="shared" si="91"/>
        <v>43.50379799246781</v>
      </c>
      <c r="T93" s="3">
        <f t="shared" ref="T93" si="92">T85/$V$65*100</f>
        <v>26.232087691255224</v>
      </c>
      <c r="U93" s="3"/>
      <c r="Y93" s="3">
        <f t="shared" si="89"/>
        <v>70.738742548707094</v>
      </c>
      <c r="Z93" s="3">
        <f t="shared" si="89"/>
        <v>46.383802392792546</v>
      </c>
      <c r="AA93" s="3">
        <f t="shared" si="89"/>
        <v>33.150545490138811</v>
      </c>
      <c r="AB93" s="3">
        <f t="shared" si="89"/>
        <v>67.174640474034206</v>
      </c>
      <c r="AC93" s="3">
        <f t="shared" si="89"/>
        <v>41.92658997593599</v>
      </c>
      <c r="AD93" s="3">
        <f t="shared" si="89"/>
        <v>61.74546118958181</v>
      </c>
      <c r="AE93" s="3">
        <f t="shared" si="89"/>
        <v>60.120333324725472</v>
      </c>
    </row>
    <row r="94" spans="1:41">
      <c r="C94" s="6" t="s">
        <v>20</v>
      </c>
      <c r="D94" s="6"/>
      <c r="E94" s="32">
        <f>AVERAGE(E91:E93)</f>
        <v>77.426334515410559</v>
      </c>
      <c r="F94" s="32">
        <f t="shared" ref="F94:S94" si="93">AVERAGE(F91:F93)</f>
        <v>47.298800080458612</v>
      </c>
      <c r="G94" s="32">
        <f t="shared" si="93"/>
        <v>60.19493961751764</v>
      </c>
      <c r="H94" s="32">
        <f t="shared" si="93"/>
        <v>68.256591153945052</v>
      </c>
      <c r="I94" s="32">
        <f t="shared" si="93"/>
        <v>35.870500349678338</v>
      </c>
      <c r="J94" s="32">
        <f t="shared" si="93"/>
        <v>6.363133603817964</v>
      </c>
      <c r="K94" s="32">
        <f t="shared" si="93"/>
        <v>34.052271597521191</v>
      </c>
      <c r="L94" s="32">
        <f t="shared" si="93"/>
        <v>26.052077266307688</v>
      </c>
      <c r="M94" s="32">
        <f t="shared" si="93"/>
        <v>13.106828293658566</v>
      </c>
      <c r="N94" s="32">
        <f t="shared" si="93"/>
        <v>55.39752756579427</v>
      </c>
      <c r="O94" s="32">
        <f t="shared" si="93"/>
        <v>52.551910381126483</v>
      </c>
      <c r="P94" s="32">
        <f t="shared" si="93"/>
        <v>37.093561572917118</v>
      </c>
      <c r="Q94" s="32">
        <f t="shared" si="93"/>
        <v>31.584906951760946</v>
      </c>
      <c r="R94" s="32">
        <f t="shared" si="93"/>
        <v>28.576495897458368</v>
      </c>
      <c r="S94" s="32">
        <f t="shared" si="93"/>
        <v>25.953079124586282</v>
      </c>
      <c r="T94" s="32">
        <f>AVERAGE(T91:T93)</f>
        <v>23.954590149605576</v>
      </c>
      <c r="U94" s="45"/>
      <c r="Y94" s="7">
        <f>AVERAGE(Y91:Y93)</f>
        <v>55.556293993663054</v>
      </c>
      <c r="Z94" s="7">
        <f t="shared" ref="Z94:AE94" si="94">AVERAGE(Z91:Z93)</f>
        <v>35.884214847667259</v>
      </c>
      <c r="AA94" s="7">
        <f t="shared" si="94"/>
        <v>26.052077266307688</v>
      </c>
      <c r="AB94" s="7">
        <f t="shared" si="94"/>
        <v>52.958164212714564</v>
      </c>
      <c r="AC94" s="7">
        <f t="shared" si="94"/>
        <v>27.746073955065089</v>
      </c>
      <c r="AD94" s="7">
        <f t="shared" si="94"/>
        <v>47.536717588354996</v>
      </c>
      <c r="AE94" s="7">
        <f t="shared" si="94"/>
        <v>46.461899675873497</v>
      </c>
    </row>
    <row r="95" spans="1:41">
      <c r="U95" s="39"/>
    </row>
    <row r="96" spans="1:41">
      <c r="B96" s="1" t="s">
        <v>32</v>
      </c>
      <c r="C96" s="1"/>
      <c r="D96" s="1"/>
      <c r="E96" s="1"/>
      <c r="F96" s="1"/>
      <c r="G96" s="1"/>
      <c r="H96" s="3"/>
      <c r="I96" s="3"/>
      <c r="J96" s="3"/>
      <c r="K96" s="3"/>
      <c r="L96" s="3"/>
      <c r="U96" s="3"/>
    </row>
    <row r="97" spans="2:31">
      <c r="U97" s="3"/>
      <c r="Y97" s="61" t="s">
        <v>72</v>
      </c>
      <c r="Z97" s="61" t="s">
        <v>73</v>
      </c>
      <c r="AA97" s="61" t="s">
        <v>74</v>
      </c>
      <c r="AB97" s="61" t="s">
        <v>75</v>
      </c>
      <c r="AC97" s="61" t="s">
        <v>76</v>
      </c>
      <c r="AD97" s="61" t="s">
        <v>77</v>
      </c>
      <c r="AE97" s="61" t="s">
        <v>78</v>
      </c>
    </row>
    <row r="98" spans="2:31">
      <c r="B98" t="s">
        <v>31</v>
      </c>
      <c r="C98" t="s">
        <v>17</v>
      </c>
      <c r="D98" s="13" t="s">
        <v>60</v>
      </c>
      <c r="E98" s="3">
        <f t="shared" ref="E98:S98" si="95">$W$65*(E$25+E$20)/E75</f>
        <v>59.593608828140702</v>
      </c>
      <c r="F98" s="3">
        <f t="shared" si="95"/>
        <v>120.684280371631</v>
      </c>
      <c r="G98" s="3">
        <f t="shared" si="95"/>
        <v>41.824497375160682</v>
      </c>
      <c r="H98" s="3">
        <f t="shared" si="95"/>
        <v>187.16147394019626</v>
      </c>
      <c r="I98" s="3">
        <f t="shared" si="95"/>
        <v>99.151633221655302</v>
      </c>
      <c r="J98" s="3">
        <f t="shared" si="95"/>
        <v>742.4030023648927</v>
      </c>
      <c r="K98" s="3">
        <f t="shared" si="95"/>
        <v>63.039809239390657</v>
      </c>
      <c r="L98" s="3">
        <f t="shared" si="95"/>
        <v>126.7547144627475</v>
      </c>
      <c r="M98" s="3">
        <f t="shared" si="95"/>
        <v>517.32061585922497</v>
      </c>
      <c r="N98" s="3">
        <f t="shared" si="95"/>
        <v>45.141159151269036</v>
      </c>
      <c r="O98" s="3">
        <f t="shared" si="95"/>
        <v>42.518502336814826</v>
      </c>
      <c r="P98" s="3">
        <f t="shared" si="95"/>
        <v>88.75440553796544</v>
      </c>
      <c r="Q98" s="3">
        <f t="shared" si="95"/>
        <v>94.724666418617133</v>
      </c>
      <c r="R98" s="3">
        <f t="shared" si="95"/>
        <v>160.59464412213364</v>
      </c>
      <c r="S98" s="3">
        <f t="shared" si="95"/>
        <v>289.24103964036419</v>
      </c>
      <c r="T98" s="3">
        <f>$W$65/T83*100</f>
        <v>255.2758080698116</v>
      </c>
      <c r="U98" s="3"/>
      <c r="Y98" s="3">
        <f t="shared" ref="Y98:AE100" si="96">$W$65*(U$25+U$20)/Y75</f>
        <v>111.61511754871769</v>
      </c>
      <c r="Z98" s="3">
        <f t="shared" si="96"/>
        <v>64.864304820604744</v>
      </c>
      <c r="AA98" s="3">
        <f t="shared" si="96"/>
        <v>126.7547144627475</v>
      </c>
      <c r="AB98" s="3">
        <f t="shared" si="96"/>
        <v>45.403268941828216</v>
      </c>
      <c r="AC98" s="3">
        <f t="shared" si="96"/>
        <v>206.96231272129847</v>
      </c>
      <c r="AD98" s="3">
        <f t="shared" si="96"/>
        <v>64.644968604293183</v>
      </c>
      <c r="AE98" s="3">
        <f t="shared" si="96"/>
        <v>73.465204542876023</v>
      </c>
    </row>
    <row r="99" spans="2:31">
      <c r="B99" t="s">
        <v>31</v>
      </c>
      <c r="C99" t="s">
        <v>18</v>
      </c>
      <c r="D99" s="13" t="s">
        <v>60</v>
      </c>
      <c r="E99" s="3">
        <f t="shared" ref="E99:S99" si="97">$W$65*(E$25+E$20)/E76</f>
        <v>83.097664236017621</v>
      </c>
      <c r="F99" s="3">
        <f t="shared" si="97"/>
        <v>170.95925509513009</v>
      </c>
      <c r="G99" s="3">
        <f t="shared" si="97"/>
        <v>51.772272811554402</v>
      </c>
      <c r="H99" s="3">
        <f t="shared" si="97"/>
        <v>263.69894036292811</v>
      </c>
      <c r="I99" s="3">
        <f t="shared" si="97"/>
        <v>140.8866218868437</v>
      </c>
      <c r="J99" s="3">
        <f t="shared" si="97"/>
        <v>706.30960457736273</v>
      </c>
      <c r="K99" s="3">
        <f t="shared" si="97"/>
        <v>86.479152644389373</v>
      </c>
      <c r="L99" s="3">
        <f t="shared" si="97"/>
        <v>168.41881514033071</v>
      </c>
      <c r="M99" s="3">
        <f t="shared" si="97"/>
        <v>192.42817224329633</v>
      </c>
      <c r="N99" s="3">
        <f t="shared" si="97"/>
        <v>64.189180055839543</v>
      </c>
      <c r="O99" s="3">
        <f t="shared" si="97"/>
        <v>60.836645232726489</v>
      </c>
      <c r="P99" s="3">
        <f t="shared" si="97"/>
        <v>110.49620511671257</v>
      </c>
      <c r="Q99" s="3">
        <f t="shared" si="97"/>
        <v>120.49179730163551</v>
      </c>
      <c r="R99" s="3">
        <f t="shared" si="97"/>
        <v>287.07804166397375</v>
      </c>
      <c r="S99" s="3">
        <f t="shared" si="97"/>
        <v>548.23836438597959</v>
      </c>
      <c r="T99" s="3">
        <f>$W$65/T84*100</f>
        <v>188.15368443120965</v>
      </c>
      <c r="U99" s="3"/>
      <c r="Y99" s="3">
        <f t="shared" si="96"/>
        <v>156.96707555832535</v>
      </c>
      <c r="Z99" s="3">
        <f t="shared" si="96"/>
        <v>86.32904098927996</v>
      </c>
      <c r="AA99" s="3">
        <f t="shared" si="96"/>
        <v>168.41881514033071</v>
      </c>
      <c r="AB99" s="3">
        <f t="shared" si="96"/>
        <v>64.370961641450236</v>
      </c>
      <c r="AC99" s="3">
        <f t="shared" si="96"/>
        <v>371.81692991786764</v>
      </c>
      <c r="AD99" s="3">
        <f t="shared" si="96"/>
        <v>94.011822340483775</v>
      </c>
      <c r="AE99" s="3">
        <f t="shared" si="96"/>
        <v>105.4728895382176</v>
      </c>
    </row>
    <row r="100" spans="2:31">
      <c r="B100" t="s">
        <v>31</v>
      </c>
      <c r="C100" t="s">
        <v>19</v>
      </c>
      <c r="D100" s="13" t="s">
        <v>60</v>
      </c>
      <c r="E100" s="3">
        <f t="shared" ref="E100:S100" si="98">$W$65*(E$25+E$20)/E77</f>
        <v>45.496897114414622</v>
      </c>
      <c r="F100" s="3">
        <f t="shared" si="98"/>
        <v>97.884444389074801</v>
      </c>
      <c r="G100" s="3">
        <f t="shared" si="98"/>
        <v>29.316023280462538</v>
      </c>
      <c r="H100" s="3">
        <f t="shared" si="98"/>
        <v>178.99502103821078</v>
      </c>
      <c r="I100" s="3">
        <f t="shared" si="98"/>
        <v>72.106987760098008</v>
      </c>
      <c r="J100" s="3">
        <f t="shared" si="98"/>
        <v>361.55262480255249</v>
      </c>
      <c r="K100" s="3">
        <f t="shared" si="98"/>
        <v>49.124643003488096</v>
      </c>
      <c r="L100" s="3">
        <f t="shared" si="98"/>
        <v>98.187008899345599</v>
      </c>
      <c r="M100" s="3">
        <f t="shared" si="98"/>
        <v>188.77566235850122</v>
      </c>
      <c r="N100" s="3">
        <f t="shared" si="98"/>
        <v>34.388780699857101</v>
      </c>
      <c r="O100" s="3">
        <f t="shared" si="98"/>
        <v>36.199168506402884</v>
      </c>
      <c r="P100" s="3">
        <f t="shared" si="98"/>
        <v>32.817274386883462</v>
      </c>
      <c r="Q100" s="3">
        <f t="shared" si="98"/>
        <v>27.337891475975525</v>
      </c>
      <c r="R100" s="3">
        <f t="shared" si="98"/>
        <v>126.28515670319419</v>
      </c>
      <c r="S100" s="3">
        <f t="shared" si="98"/>
        <v>149.52834802752096</v>
      </c>
      <c r="T100" s="3">
        <f t="shared" ref="T100" si="99">$W$65/T85*100</f>
        <v>188.42192703507604</v>
      </c>
      <c r="U100" s="3"/>
      <c r="Y100" s="3">
        <f t="shared" si="96"/>
        <v>88.46105457835715</v>
      </c>
      <c r="Z100" s="3">
        <f t="shared" si="96"/>
        <v>48.92190184578687</v>
      </c>
      <c r="AA100" s="3">
        <f t="shared" si="96"/>
        <v>98.187008899345599</v>
      </c>
      <c r="AB100" s="3">
        <f t="shared" si="96"/>
        <v>36.344609117849394</v>
      </c>
      <c r="AC100" s="3">
        <f t="shared" si="96"/>
        <v>131.0057300758225</v>
      </c>
      <c r="AD100" s="3">
        <f t="shared" si="96"/>
        <v>50.166341461086368</v>
      </c>
      <c r="AE100" s="3">
        <f t="shared" si="96"/>
        <v>57.092862343229875</v>
      </c>
    </row>
    <row r="101" spans="2:31">
      <c r="C101" s="6" t="s">
        <v>20</v>
      </c>
      <c r="D101" s="6"/>
      <c r="E101" s="7">
        <f>AVERAGE(E98:E100)</f>
        <v>62.72939005952432</v>
      </c>
      <c r="F101" s="7">
        <f t="shared" ref="F101:T101" si="100">AVERAGE(F98:F100)</f>
        <v>129.84265995194531</v>
      </c>
      <c r="G101" s="7">
        <f t="shared" si="100"/>
        <v>40.970931155725872</v>
      </c>
      <c r="H101" s="7">
        <f t="shared" si="100"/>
        <v>209.95181178044504</v>
      </c>
      <c r="I101" s="7">
        <f t="shared" si="100"/>
        <v>104.04841428953235</v>
      </c>
      <c r="J101" s="7">
        <f t="shared" si="100"/>
        <v>603.42174391493597</v>
      </c>
      <c r="K101" s="7">
        <f t="shared" si="100"/>
        <v>66.214534962422718</v>
      </c>
      <c r="L101" s="7">
        <f t="shared" si="100"/>
        <v>131.12017950080795</v>
      </c>
      <c r="M101" s="7">
        <f t="shared" si="100"/>
        <v>299.50815015367419</v>
      </c>
      <c r="N101" s="7">
        <f t="shared" si="100"/>
        <v>47.906373302321896</v>
      </c>
      <c r="O101" s="7">
        <f t="shared" si="100"/>
        <v>46.518105358648064</v>
      </c>
      <c r="P101" s="7">
        <f t="shared" si="100"/>
        <v>77.355961680520494</v>
      </c>
      <c r="Q101" s="7">
        <f t="shared" si="100"/>
        <v>80.851451732076058</v>
      </c>
      <c r="R101" s="7">
        <f t="shared" si="100"/>
        <v>191.31928082976719</v>
      </c>
      <c r="S101" s="7">
        <f t="shared" si="100"/>
        <v>329.00258401795492</v>
      </c>
      <c r="T101" s="7">
        <f t="shared" si="100"/>
        <v>210.61713984536576</v>
      </c>
      <c r="U101" s="41"/>
      <c r="Y101" s="7">
        <f>AVERAGE(Y98:Y100)</f>
        <v>119.01441589513341</v>
      </c>
      <c r="Z101" s="7">
        <f t="shared" ref="Z101:AE101" si="101">AVERAGE(Z98:Z100)</f>
        <v>66.705082551890527</v>
      </c>
      <c r="AA101" s="7">
        <f t="shared" si="101"/>
        <v>131.12017950080795</v>
      </c>
      <c r="AB101" s="7">
        <f t="shared" si="101"/>
        <v>48.706279900375954</v>
      </c>
      <c r="AC101" s="7">
        <f t="shared" si="101"/>
        <v>236.59499090499619</v>
      </c>
      <c r="AD101" s="7">
        <f t="shared" si="101"/>
        <v>69.60771080195444</v>
      </c>
      <c r="AE101" s="7">
        <f t="shared" si="101"/>
        <v>78.676985474774497</v>
      </c>
    </row>
    <row r="102" spans="2:31">
      <c r="U102" s="3"/>
    </row>
    <row r="103" spans="2:31">
      <c r="U103" s="3"/>
    </row>
    <row r="104" spans="2:31">
      <c r="U104" s="3"/>
    </row>
    <row r="105" spans="2:31">
      <c r="U105" s="3"/>
    </row>
    <row r="106" spans="2:31">
      <c r="U106" s="3"/>
    </row>
    <row r="107" spans="2:31">
      <c r="U107" s="3"/>
    </row>
  </sheetData>
  <mergeCells count="6">
    <mergeCell ref="V31:X31"/>
    <mergeCell ref="A17:A20"/>
    <mergeCell ref="A31:A33"/>
    <mergeCell ref="A53:A57"/>
    <mergeCell ref="A22:A25"/>
    <mergeCell ref="U55:U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1"/>
  <sheetViews>
    <sheetView zoomScale="75" zoomScaleNormal="75" workbookViewId="0">
      <selection activeCell="H32" sqref="H32"/>
    </sheetView>
  </sheetViews>
  <sheetFormatPr defaultRowHeight="15"/>
  <cols>
    <col min="23" max="23" width="13.140625" customWidth="1"/>
  </cols>
  <sheetData>
    <row r="1" spans="1:27">
      <c r="B1" t="s">
        <v>80</v>
      </c>
    </row>
    <row r="3" spans="1:27">
      <c r="A3" t="s">
        <v>42</v>
      </c>
      <c r="B3" s="1" t="s">
        <v>1</v>
      </c>
      <c r="C3" s="1"/>
      <c r="D3" s="1"/>
      <c r="E3" s="1"/>
      <c r="F3" s="1"/>
      <c r="G3" s="1"/>
    </row>
    <row r="4" spans="1:27">
      <c r="E4" s="2" t="s">
        <v>70</v>
      </c>
      <c r="F4" s="2"/>
      <c r="G4" s="2"/>
      <c r="H4" s="3"/>
    </row>
    <row r="5" spans="1:27" ht="26.25">
      <c r="B5" s="56" t="s">
        <v>67</v>
      </c>
      <c r="C5" s="57"/>
      <c r="D5" s="56"/>
      <c r="E5" s="54" t="s">
        <v>48</v>
      </c>
      <c r="F5" s="54" t="s">
        <v>49</v>
      </c>
      <c r="G5" s="54" t="s">
        <v>61</v>
      </c>
      <c r="H5" s="54" t="s">
        <v>50</v>
      </c>
      <c r="I5" s="54" t="s">
        <v>79</v>
      </c>
      <c r="J5" s="54" t="s">
        <v>62</v>
      </c>
      <c r="K5" s="54" t="s">
        <v>63</v>
      </c>
      <c r="L5" s="54" t="s">
        <v>64</v>
      </c>
      <c r="M5" s="54" t="s">
        <v>51</v>
      </c>
      <c r="N5" s="54" t="s">
        <v>52</v>
      </c>
      <c r="O5" s="54" t="s">
        <v>53</v>
      </c>
      <c r="P5" s="54" t="s">
        <v>54</v>
      </c>
      <c r="Q5" s="54" t="s">
        <v>55</v>
      </c>
      <c r="R5" s="54" t="s">
        <v>56</v>
      </c>
      <c r="S5" s="54" t="s">
        <v>57</v>
      </c>
      <c r="T5" s="4" t="s">
        <v>41</v>
      </c>
      <c r="U5" s="61" t="s">
        <v>72</v>
      </c>
      <c r="V5" s="61" t="s">
        <v>73</v>
      </c>
      <c r="W5" s="61" t="s">
        <v>74</v>
      </c>
      <c r="X5" s="61" t="s">
        <v>75</v>
      </c>
      <c r="Y5" s="61" t="s">
        <v>76</v>
      </c>
      <c r="Z5" s="61" t="s">
        <v>77</v>
      </c>
      <c r="AA5" s="61" t="s">
        <v>78</v>
      </c>
    </row>
    <row r="6" spans="1:27">
      <c r="B6" t="s">
        <v>106</v>
      </c>
      <c r="C6" t="s">
        <v>82</v>
      </c>
      <c r="D6" s="3" t="s">
        <v>58</v>
      </c>
      <c r="E6">
        <v>1.1067418059591969</v>
      </c>
      <c r="F6">
        <v>2.7309810609275615</v>
      </c>
      <c r="G6">
        <v>0.55520563424218006</v>
      </c>
      <c r="H6">
        <v>0.30266768128039018</v>
      </c>
      <c r="I6">
        <v>0.4080912556589536</v>
      </c>
      <c r="J6">
        <v>8.6152598416890006E-2</v>
      </c>
      <c r="K6">
        <v>2.0087158472990656</v>
      </c>
      <c r="L6">
        <v>1.4215178738786851</v>
      </c>
      <c r="M6">
        <v>0.14169835265935857</v>
      </c>
      <c r="N6">
        <v>13.790083680808776</v>
      </c>
      <c r="O6">
        <v>14.772903454854081</v>
      </c>
      <c r="P6">
        <v>6.9514662743786856E-2</v>
      </c>
      <c r="Q6">
        <v>0.14421195821957661</v>
      </c>
      <c r="R6">
        <v>2.9838140879240949</v>
      </c>
      <c r="S6">
        <v>2.4401578962233073</v>
      </c>
      <c r="T6">
        <v>1000</v>
      </c>
      <c r="U6" s="5">
        <f>E6+F6+H6+Q6</f>
        <v>4.284602506386725</v>
      </c>
      <c r="V6" s="5">
        <f>G6+J6+K6</f>
        <v>2.6500740799581357</v>
      </c>
      <c r="W6" s="5">
        <f>L6</f>
        <v>1.4215178738786851</v>
      </c>
      <c r="X6" s="5">
        <f>I6+M6+N6+O6</f>
        <v>29.112776743981168</v>
      </c>
      <c r="Y6" s="5">
        <f>P6+R6+S6</f>
        <v>5.4934866468911885</v>
      </c>
      <c r="Z6" s="5">
        <f>X6+Y6</f>
        <v>34.606263390872357</v>
      </c>
      <c r="AA6" s="5">
        <f>SUM(E6:S6)</f>
        <v>42.962457851095898</v>
      </c>
    </row>
    <row r="7" spans="1:27">
      <c r="B7" t="s">
        <v>106</v>
      </c>
      <c r="C7" t="s">
        <v>83</v>
      </c>
      <c r="D7" s="3" t="s">
        <v>58</v>
      </c>
      <c r="E7">
        <v>0.62680090845721215</v>
      </c>
      <c r="F7">
        <v>1.9199069843080159</v>
      </c>
      <c r="G7">
        <v>0.33183577506558232</v>
      </c>
      <c r="H7">
        <v>0.44270759652781438</v>
      </c>
      <c r="I7">
        <v>0.36317928577431452</v>
      </c>
      <c r="J7">
        <v>6.0971704911016382E-2</v>
      </c>
      <c r="K7">
        <v>1.4686228052479628</v>
      </c>
      <c r="L7">
        <v>0.95964161642556212</v>
      </c>
      <c r="M7">
        <v>0.16700945258234945</v>
      </c>
      <c r="N7">
        <v>8.4803688700148498</v>
      </c>
      <c r="O7">
        <v>10.336029454263173</v>
      </c>
      <c r="P7">
        <v>9.3273944710894757E-2</v>
      </c>
      <c r="Q7">
        <v>0.15791684378444543</v>
      </c>
      <c r="R7">
        <v>1.4266047074086325</v>
      </c>
      <c r="S7">
        <v>1.1883911633948088</v>
      </c>
      <c r="T7">
        <v>1000</v>
      </c>
      <c r="U7" s="5">
        <f>E7+F7+H7+Q7</f>
        <v>3.1473323330774878</v>
      </c>
      <c r="V7" s="5">
        <f>G7+J7+K7</f>
        <v>1.8614302852245617</v>
      </c>
      <c r="W7" s="5">
        <f>L7</f>
        <v>0.95964161642556212</v>
      </c>
      <c r="X7" s="5">
        <f>I7+M7+N7+O7</f>
        <v>19.346587062634686</v>
      </c>
      <c r="Y7" s="5">
        <f>P7+R7+S7</f>
        <v>2.7082698155143361</v>
      </c>
      <c r="Z7" s="5">
        <f t="shared" ref="Z7:Z8" si="0">X7+Y7</f>
        <v>22.054856878149021</v>
      </c>
      <c r="AA7" s="5">
        <f>SUM(E7:S7)</f>
        <v>28.023261112876632</v>
      </c>
    </row>
    <row r="8" spans="1:27">
      <c r="B8" t="s">
        <v>106</v>
      </c>
      <c r="C8" t="s">
        <v>84</v>
      </c>
      <c r="D8" s="3" t="s">
        <v>58</v>
      </c>
      <c r="E8">
        <v>1.4234989792600898</v>
      </c>
      <c r="F8">
        <v>2.9714045920017296</v>
      </c>
      <c r="G8">
        <v>0.62203316740776904</v>
      </c>
      <c r="H8">
        <v>0.31787909536860726</v>
      </c>
      <c r="I8">
        <v>0.48002954300612738</v>
      </c>
      <c r="J8">
        <v>6.7428899017583213E-2</v>
      </c>
      <c r="K8">
        <v>2.0533705200830683</v>
      </c>
      <c r="L8">
        <v>1.3790815299072363</v>
      </c>
      <c r="M8">
        <v>0.17017769752056702</v>
      </c>
      <c r="N8">
        <v>15.060726230570197</v>
      </c>
      <c r="O8">
        <v>18.978024173496458</v>
      </c>
      <c r="P8">
        <v>7.7469332204630703E-2</v>
      </c>
      <c r="Q8">
        <v>0.13453981035863985</v>
      </c>
      <c r="R8">
        <v>3.078206022542858</v>
      </c>
      <c r="S8">
        <v>2.5740869740906143</v>
      </c>
      <c r="T8">
        <v>1000</v>
      </c>
      <c r="U8" s="5">
        <f>E8+F8+H8+Q8</f>
        <v>4.8473224769890662</v>
      </c>
      <c r="V8" s="5">
        <f>G8+J8+K8</f>
        <v>2.7428325865084204</v>
      </c>
      <c r="W8" s="5">
        <f>L8</f>
        <v>1.3790815299072363</v>
      </c>
      <c r="X8" s="5">
        <f>I8+M8+N8+O8</f>
        <v>34.688957644593344</v>
      </c>
      <c r="Y8" s="5">
        <f>P8+R8+S8</f>
        <v>5.7297623288381025</v>
      </c>
      <c r="Z8" s="5">
        <f t="shared" si="0"/>
        <v>40.41871997343145</v>
      </c>
      <c r="AA8" s="5">
        <f>SUM(E8:S8)</f>
        <v>49.387956566836166</v>
      </c>
    </row>
    <row r="9" spans="1:27">
      <c r="B9" s="6" t="s">
        <v>106</v>
      </c>
      <c r="C9" s="6" t="s">
        <v>20</v>
      </c>
      <c r="D9" s="6"/>
      <c r="E9" s="7">
        <f>AVERAGE(E6:E8)</f>
        <v>1.0523472312254996</v>
      </c>
      <c r="F9" s="7">
        <f t="shared" ref="F9:AA9" si="1">AVERAGE(F6:F8)</f>
        <v>2.5407642124124354</v>
      </c>
      <c r="G9" s="7">
        <f t="shared" si="1"/>
        <v>0.50302485890517712</v>
      </c>
      <c r="H9" s="7">
        <f t="shared" si="1"/>
        <v>0.35441812439227061</v>
      </c>
      <c r="I9" s="7">
        <f t="shared" si="1"/>
        <v>0.41710002814646518</v>
      </c>
      <c r="J9" s="7">
        <f t="shared" si="1"/>
        <v>7.1517734115163198E-2</v>
      </c>
      <c r="K9" s="7">
        <f t="shared" si="1"/>
        <v>1.8435697242100322</v>
      </c>
      <c r="L9" s="7">
        <f t="shared" si="1"/>
        <v>1.2534136734038279</v>
      </c>
      <c r="M9" s="7">
        <f t="shared" si="1"/>
        <v>0.15962850092075834</v>
      </c>
      <c r="N9" s="7">
        <f t="shared" si="1"/>
        <v>12.443726260464608</v>
      </c>
      <c r="O9" s="7">
        <f t="shared" si="1"/>
        <v>14.695652360871236</v>
      </c>
      <c r="P9" s="7">
        <f t="shared" si="1"/>
        <v>8.0085979886437439E-2</v>
      </c>
      <c r="Q9" s="7">
        <f t="shared" si="1"/>
        <v>0.14555620412088729</v>
      </c>
      <c r="R9" s="7">
        <f t="shared" si="1"/>
        <v>2.4962082726251951</v>
      </c>
      <c r="S9" s="7">
        <f t="shared" si="1"/>
        <v>2.0675453445695768</v>
      </c>
      <c r="T9" s="7">
        <f t="shared" si="1"/>
        <v>1000</v>
      </c>
      <c r="U9" s="7">
        <f t="shared" si="1"/>
        <v>4.0930857721510927</v>
      </c>
      <c r="V9" s="7">
        <f t="shared" si="1"/>
        <v>2.4181123172303725</v>
      </c>
      <c r="W9" s="7">
        <f t="shared" si="1"/>
        <v>1.2534136734038279</v>
      </c>
      <c r="X9" s="7">
        <f t="shared" si="1"/>
        <v>27.716107150403065</v>
      </c>
      <c r="Y9" s="7">
        <f t="shared" si="1"/>
        <v>4.6438395970812092</v>
      </c>
      <c r="Z9" s="7">
        <f t="shared" si="1"/>
        <v>32.35994674748428</v>
      </c>
      <c r="AA9" s="7">
        <f t="shared" si="1"/>
        <v>40.124558510269566</v>
      </c>
    </row>
    <row r="10" spans="1:27">
      <c r="A10" s="3"/>
      <c r="B10" s="3"/>
      <c r="C10" s="3"/>
      <c r="D10" s="3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61" t="s">
        <v>72</v>
      </c>
      <c r="V10" s="61" t="s">
        <v>73</v>
      </c>
      <c r="W10" s="61" t="s">
        <v>74</v>
      </c>
      <c r="X10" s="61" t="s">
        <v>75</v>
      </c>
      <c r="Y10" s="61" t="s">
        <v>76</v>
      </c>
      <c r="Z10" s="61" t="s">
        <v>77</v>
      </c>
      <c r="AA10" s="61" t="s">
        <v>78</v>
      </c>
    </row>
    <row r="11" spans="1:27">
      <c r="A11" s="3"/>
      <c r="B11" t="s">
        <v>106</v>
      </c>
      <c r="C11" t="s">
        <v>82</v>
      </c>
      <c r="D11" s="3" t="s">
        <v>59</v>
      </c>
      <c r="E11">
        <v>0.24716017212167099</v>
      </c>
      <c r="F11">
        <v>0.56198646579561784</v>
      </c>
      <c r="G11">
        <v>0.13376047730409407</v>
      </c>
      <c r="H11">
        <v>5.424364679768446E-2</v>
      </c>
      <c r="I11">
        <v>2.2278640649048973E-2</v>
      </c>
      <c r="J11">
        <v>8.9114562596195934E-2</v>
      </c>
      <c r="K11">
        <v>0.11914229564491399</v>
      </c>
      <c r="L11">
        <v>0.27121823398842348</v>
      </c>
      <c r="M11">
        <v>2.0341367549131677E-2</v>
      </c>
      <c r="N11">
        <v>1.1478343117010021</v>
      </c>
      <c r="O11">
        <v>0.82527834056477045</v>
      </c>
      <c r="P11">
        <v>2.9212848332086365E-2</v>
      </c>
      <c r="Q11">
        <v>3.8141818930980599E-2</v>
      </c>
      <c r="R11">
        <v>0.53300746967652202</v>
      </c>
      <c r="S11">
        <v>0.41173604538314834</v>
      </c>
      <c r="T11">
        <v>1000</v>
      </c>
      <c r="U11" s="5">
        <f>E11+F11+H11+Q11</f>
        <v>0.90153210364595382</v>
      </c>
      <c r="V11" s="5">
        <f>G11+J11+K11</f>
        <v>0.34201733554520397</v>
      </c>
      <c r="W11" s="5">
        <f>L11</f>
        <v>0.27121823398842348</v>
      </c>
      <c r="X11" s="5">
        <f>I11+M11+N11+O11</f>
        <v>2.0157326604639532</v>
      </c>
      <c r="Y11" s="5">
        <f>P11+R11+S11</f>
        <v>0.97395636339175673</v>
      </c>
      <c r="Z11" s="5">
        <f>X11+Y11</f>
        <v>2.9896890238557097</v>
      </c>
      <c r="AA11" s="5">
        <f>SUM(E11:S11)</f>
        <v>4.5044566970352911</v>
      </c>
    </row>
    <row r="12" spans="1:27">
      <c r="A12" s="3"/>
      <c r="B12" t="s">
        <v>106</v>
      </c>
      <c r="C12" t="s">
        <v>83</v>
      </c>
      <c r="D12" s="3" t="s">
        <v>59</v>
      </c>
      <c r="E12">
        <v>0.53235569142457118</v>
      </c>
      <c r="F12">
        <v>1.1673906318554053</v>
      </c>
      <c r="G12">
        <v>0.34084398010376765</v>
      </c>
      <c r="H12">
        <v>7.719443430968552E-2</v>
      </c>
      <c r="I12">
        <v>6.2184405416135735E-2</v>
      </c>
      <c r="J12">
        <v>9.4348753045171138E-2</v>
      </c>
      <c r="K12">
        <v>0.28947912866131997</v>
      </c>
      <c r="L12">
        <v>0.53178388080005556</v>
      </c>
      <c r="M12">
        <v>6.6472985100006945E-2</v>
      </c>
      <c r="N12">
        <v>2.4916647963292964</v>
      </c>
      <c r="O12">
        <v>2.0392196396808591</v>
      </c>
      <c r="P12">
        <v>5.8202152852540705E-2</v>
      </c>
      <c r="Q12">
        <v>9.0930319963824627E-2</v>
      </c>
      <c r="R12">
        <v>1.3011695785299651</v>
      </c>
      <c r="S12">
        <v>0.95909837485652949</v>
      </c>
      <c r="T12">
        <v>1000</v>
      </c>
      <c r="U12" s="5">
        <f>E12+F12+H12+Q12</f>
        <v>1.8678710775534866</v>
      </c>
      <c r="V12" s="5">
        <f>G12+J12+K12</f>
        <v>0.72467186181025878</v>
      </c>
      <c r="W12" s="5">
        <f>L12</f>
        <v>0.53178388080005556</v>
      </c>
      <c r="X12" s="5">
        <f>I12+M12+N12+O12</f>
        <v>4.659541826526298</v>
      </c>
      <c r="Y12" s="5">
        <f>P12+R12+S12</f>
        <v>2.3184701062390354</v>
      </c>
      <c r="Z12" s="5">
        <f t="shared" ref="Z12:Z13" si="2">X12+Y12</f>
        <v>6.9780119327653338</v>
      </c>
      <c r="AA12" s="5">
        <f>SUM(E12:S12)</f>
        <v>10.102338752929134</v>
      </c>
    </row>
    <row r="13" spans="1:27">
      <c r="A13" s="3"/>
      <c r="B13" t="s">
        <v>106</v>
      </c>
      <c r="C13" t="s">
        <v>84</v>
      </c>
      <c r="D13" s="3" t="s">
        <v>59</v>
      </c>
      <c r="E13">
        <v>0.45481733770991539</v>
      </c>
      <c r="F13">
        <v>0.9276433949588363</v>
      </c>
      <c r="G13">
        <v>0.2150681614010708</v>
      </c>
      <c r="H13">
        <v>5.9989288203104743E-2</v>
      </c>
      <c r="I13">
        <v>4.8252253554671144E-2</v>
      </c>
      <c r="J13">
        <v>8.9983932304657108E-2</v>
      </c>
      <c r="K13">
        <v>0.18388020949212527</v>
      </c>
      <c r="L13">
        <v>0.39645094812486598</v>
      </c>
      <c r="M13">
        <v>3.9123448828111869E-2</v>
      </c>
      <c r="N13">
        <v>1.8231527153900087</v>
      </c>
      <c r="O13">
        <v>1.2741203168355062</v>
      </c>
      <c r="P13">
        <v>6.2928721924581821E-2</v>
      </c>
      <c r="Q13">
        <v>8.6903196962153581E-2</v>
      </c>
      <c r="R13">
        <v>0.87561554514897122</v>
      </c>
      <c r="S13">
        <v>0.59120508236374203</v>
      </c>
      <c r="T13">
        <v>1000</v>
      </c>
      <c r="U13" s="5">
        <f>E13+F13+H13+Q13</f>
        <v>1.5293532178340101</v>
      </c>
      <c r="V13" s="5">
        <f>G13+J13+K13</f>
        <v>0.48893230319785319</v>
      </c>
      <c r="W13" s="5">
        <f>L13</f>
        <v>0.39645094812486598</v>
      </c>
      <c r="X13" s="5">
        <f>I13+M13+N13+O13</f>
        <v>3.1846487346082979</v>
      </c>
      <c r="Y13" s="5">
        <f>P13+R13+S13</f>
        <v>1.5297493494372951</v>
      </c>
      <c r="Z13" s="5">
        <f t="shared" si="2"/>
        <v>4.7143980840455928</v>
      </c>
      <c r="AA13" s="5">
        <f>SUM(E13:S13)</f>
        <v>7.1291345532023227</v>
      </c>
    </row>
    <row r="14" spans="1:27">
      <c r="B14" s="6" t="s">
        <v>106</v>
      </c>
      <c r="C14" s="6" t="s">
        <v>20</v>
      </c>
      <c r="D14" s="6"/>
      <c r="E14" s="7">
        <f>AVERAGE(E11:E13)</f>
        <v>0.41144440041871916</v>
      </c>
      <c r="F14" s="7">
        <f t="shared" ref="F14:AA14" si="3">AVERAGE(F11:F13)</f>
        <v>0.88567349753661995</v>
      </c>
      <c r="G14" s="7">
        <f t="shared" si="3"/>
        <v>0.22989087293631083</v>
      </c>
      <c r="H14" s="7">
        <f t="shared" si="3"/>
        <v>6.3809123103491572E-2</v>
      </c>
      <c r="I14" s="7">
        <f t="shared" si="3"/>
        <v>4.4238433206618612E-2</v>
      </c>
      <c r="J14" s="7">
        <f t="shared" si="3"/>
        <v>9.1149082648674731E-2</v>
      </c>
      <c r="K14" s="7">
        <f t="shared" si="3"/>
        <v>0.19750054459945307</v>
      </c>
      <c r="L14" s="7">
        <f t="shared" si="3"/>
        <v>0.39981768763778169</v>
      </c>
      <c r="M14" s="7">
        <f t="shared" si="3"/>
        <v>4.197926715908349E-2</v>
      </c>
      <c r="N14" s="7">
        <f t="shared" si="3"/>
        <v>1.8208839411401023</v>
      </c>
      <c r="O14" s="7">
        <f t="shared" si="3"/>
        <v>1.3795394323603787</v>
      </c>
      <c r="P14" s="7">
        <f t="shared" si="3"/>
        <v>5.0114574369736299E-2</v>
      </c>
      <c r="Q14" s="7">
        <f t="shared" si="3"/>
        <v>7.1991778618986271E-2</v>
      </c>
      <c r="R14" s="7">
        <f t="shared" si="3"/>
        <v>0.90326419778515277</v>
      </c>
      <c r="S14" s="7">
        <f t="shared" si="3"/>
        <v>0.65401316753447325</v>
      </c>
      <c r="T14" s="7">
        <f t="shared" si="3"/>
        <v>1000</v>
      </c>
      <c r="U14" s="7">
        <f t="shared" si="3"/>
        <v>1.432918799677817</v>
      </c>
      <c r="V14" s="7">
        <f t="shared" si="3"/>
        <v>0.51854050018443865</v>
      </c>
      <c r="W14" s="7">
        <f t="shared" si="3"/>
        <v>0.39981768763778169</v>
      </c>
      <c r="X14" s="7">
        <f t="shared" si="3"/>
        <v>3.2866410738661833</v>
      </c>
      <c r="Y14" s="7">
        <f t="shared" si="3"/>
        <v>1.6073919396893623</v>
      </c>
      <c r="Z14" s="7">
        <f t="shared" si="3"/>
        <v>4.8940330135555454</v>
      </c>
      <c r="AA14" s="7">
        <f t="shared" si="3"/>
        <v>7.2453100010555822</v>
      </c>
    </row>
    <row r="15" spans="1:27">
      <c r="B15" s="3"/>
      <c r="C15" s="3"/>
      <c r="D15" s="3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1:27" ht="26.25">
      <c r="B16" s="56" t="s">
        <v>31</v>
      </c>
      <c r="C16" s="57"/>
      <c r="D16" s="56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61" t="s">
        <v>72</v>
      </c>
      <c r="V16" s="61" t="s">
        <v>73</v>
      </c>
      <c r="W16" s="61" t="s">
        <v>74</v>
      </c>
      <c r="X16" s="61" t="s">
        <v>75</v>
      </c>
      <c r="Y16" s="61" t="s">
        <v>76</v>
      </c>
      <c r="Z16" s="61" t="s">
        <v>77</v>
      </c>
      <c r="AA16" s="61" t="s">
        <v>78</v>
      </c>
    </row>
    <row r="17" spans="1:29">
      <c r="A17" s="94"/>
      <c r="B17" t="s">
        <v>21</v>
      </c>
      <c r="C17" t="s">
        <v>82</v>
      </c>
      <c r="D17" s="3" t="s">
        <v>58</v>
      </c>
      <c r="E17">
        <v>0.40018180721852414</v>
      </c>
      <c r="F17">
        <v>2.2338917255165036</v>
      </c>
      <c r="G17">
        <v>3.1534068956759156E-2</v>
      </c>
      <c r="H17">
        <v>1.4757511309718119</v>
      </c>
      <c r="I17">
        <v>0.14628705101279194</v>
      </c>
      <c r="J17">
        <v>2.4841197341794782E-2</v>
      </c>
      <c r="K17">
        <v>0.37123789360793347</v>
      </c>
      <c r="L17">
        <v>0.1725083148735754</v>
      </c>
      <c r="M17">
        <v>1.5640753881870834E-2</v>
      </c>
      <c r="N17">
        <v>1.4867916631237204</v>
      </c>
      <c r="O17">
        <v>1.2618408205285785</v>
      </c>
      <c r="P17">
        <v>1.2948772276930108E-2</v>
      </c>
      <c r="Q17">
        <v>3.0190344058711953E-2</v>
      </c>
      <c r="R17">
        <v>2.6739355499385495</v>
      </c>
      <c r="S17">
        <v>5.0204219835479673</v>
      </c>
      <c r="T17">
        <v>1000</v>
      </c>
      <c r="U17" s="5">
        <f>E17+F17+H17+Q17</f>
        <v>4.1400150077655518</v>
      </c>
      <c r="V17" s="5">
        <f>G17+J17+K17</f>
        <v>0.42761315990648741</v>
      </c>
      <c r="W17" s="5">
        <f>L17</f>
        <v>0.1725083148735754</v>
      </c>
      <c r="X17" s="5">
        <f>I17+M17+N17+O17</f>
        <v>2.9105602885469617</v>
      </c>
      <c r="Y17" s="5">
        <f>P17+R17+S17</f>
        <v>7.7073063057634474</v>
      </c>
      <c r="Z17" s="5">
        <f>X17+Y17</f>
        <v>10.61786659431041</v>
      </c>
      <c r="AA17" s="5">
        <f>SUM(E17:S17)</f>
        <v>15.358003076856024</v>
      </c>
    </row>
    <row r="18" spans="1:29">
      <c r="A18" s="94"/>
      <c r="B18" t="s">
        <v>21</v>
      </c>
      <c r="C18" t="s">
        <v>83</v>
      </c>
      <c r="D18" s="3" t="s">
        <v>58</v>
      </c>
      <c r="E18">
        <v>0.25254174780191918</v>
      </c>
      <c r="F18">
        <v>1.2921837329173838</v>
      </c>
      <c r="G18">
        <v>3.8837639031436978E-2</v>
      </c>
      <c r="H18">
        <v>0.85558150736961636</v>
      </c>
      <c r="I18">
        <v>9.549898026122991E-2</v>
      </c>
      <c r="J18">
        <v>9.4940506692450903E-3</v>
      </c>
      <c r="K18">
        <v>0.23455889888723067</v>
      </c>
      <c r="L18">
        <v>0.13291670936943117</v>
      </c>
      <c r="M18">
        <v>0</v>
      </c>
      <c r="N18">
        <v>0.98626432246393003</v>
      </c>
      <c r="O18">
        <v>0.82207309324286937</v>
      </c>
      <c r="P18">
        <v>1.2351426018501224E-2</v>
      </c>
      <c r="Q18">
        <v>4.2290208650303147E-2</v>
      </c>
      <c r="R18">
        <v>1.6808948264873813</v>
      </c>
      <c r="S18">
        <v>2.9106940940381962</v>
      </c>
      <c r="T18">
        <v>1000</v>
      </c>
      <c r="U18" s="5">
        <f>E18+F18+H18+Q18</f>
        <v>2.4425971967392224</v>
      </c>
      <c r="V18" s="5">
        <f>G18+J18+K18</f>
        <v>0.28289058858791272</v>
      </c>
      <c r="W18" s="5">
        <f>L18</f>
        <v>0.13291670936943117</v>
      </c>
      <c r="X18" s="5">
        <f>I18+M18+N18+O18</f>
        <v>1.9038363959680291</v>
      </c>
      <c r="Y18" s="5">
        <f>P18+R18+S18</f>
        <v>4.6039403465440785</v>
      </c>
      <c r="Z18" s="5">
        <f t="shared" ref="Z18:Z19" si="4">X18+Y18</f>
        <v>6.5077767425121076</v>
      </c>
      <c r="AA18" s="5">
        <f>SUM(E18:S18)</f>
        <v>9.3661812372086732</v>
      </c>
    </row>
    <row r="19" spans="1:29">
      <c r="A19" s="94"/>
      <c r="B19" t="s">
        <v>21</v>
      </c>
      <c r="C19" t="s">
        <v>84</v>
      </c>
      <c r="D19" s="3" t="s">
        <v>58</v>
      </c>
      <c r="E19">
        <v>0.4008714696386747</v>
      </c>
      <c r="F19">
        <v>2.0848310792599558</v>
      </c>
      <c r="G19">
        <v>4.3667916082644184E-2</v>
      </c>
      <c r="H19">
        <v>1.3770537796328508</v>
      </c>
      <c r="I19">
        <v>0.15321528601478154</v>
      </c>
      <c r="J19">
        <v>3.7675890003634839E-2</v>
      </c>
      <c r="K19">
        <v>0.41129513253967898</v>
      </c>
      <c r="L19">
        <v>0.20910118952017293</v>
      </c>
      <c r="M19">
        <v>1.6326219001575069E-2</v>
      </c>
      <c r="N19">
        <v>1.6891357351629592</v>
      </c>
      <c r="O19">
        <v>1.5202221616466629</v>
      </c>
      <c r="P19">
        <v>1.5150093334794936E-2</v>
      </c>
      <c r="Q19">
        <v>4.6281888388523103E-2</v>
      </c>
      <c r="R19">
        <v>2.3508663307485484</v>
      </c>
      <c r="S19">
        <v>4.2116518433556038</v>
      </c>
      <c r="T19">
        <v>1000</v>
      </c>
      <c r="U19" s="5">
        <f>E19+F19+H19+Q19</f>
        <v>3.9090382169200044</v>
      </c>
      <c r="V19" s="5">
        <f>G19+J19+K19</f>
        <v>0.49263893862595798</v>
      </c>
      <c r="W19" s="5">
        <f>L19</f>
        <v>0.20910118952017293</v>
      </c>
      <c r="X19" s="5">
        <f>I19+M19+N19+O19</f>
        <v>3.3788994018259788</v>
      </c>
      <c r="Y19" s="5">
        <f>P19+R19+S19</f>
        <v>6.5776682674389466</v>
      </c>
      <c r="Z19" s="5">
        <f t="shared" si="4"/>
        <v>9.9565676692649259</v>
      </c>
      <c r="AA19" s="5">
        <f>SUM(E19:S19)</f>
        <v>14.567346014331061</v>
      </c>
    </row>
    <row r="20" spans="1:29">
      <c r="A20" s="94"/>
      <c r="B20" s="6" t="s">
        <v>21</v>
      </c>
      <c r="C20" s="6" t="s">
        <v>20</v>
      </c>
      <c r="D20" s="6"/>
      <c r="E20" s="32">
        <f>AVERAGE(E16:E19)</f>
        <v>0.35119834155303931</v>
      </c>
      <c r="F20" s="32">
        <f t="shared" ref="F20:T20" si="5">AVERAGE(F16:F19)</f>
        <v>1.8703021792312811</v>
      </c>
      <c r="G20" s="32">
        <f t="shared" si="5"/>
        <v>3.8013208023613444E-2</v>
      </c>
      <c r="H20" s="32">
        <f t="shared" si="5"/>
        <v>1.2361288059914264</v>
      </c>
      <c r="I20" s="32">
        <f t="shared" si="5"/>
        <v>0.13166710576293447</v>
      </c>
      <c r="J20" s="32">
        <f t="shared" si="5"/>
        <v>2.4003712671558236E-2</v>
      </c>
      <c r="K20" s="32">
        <f t="shared" si="5"/>
        <v>0.33903064167828106</v>
      </c>
      <c r="L20" s="32">
        <f t="shared" si="5"/>
        <v>0.17150873792105981</v>
      </c>
      <c r="M20" s="32">
        <f t="shared" si="5"/>
        <v>1.06556576278153E-2</v>
      </c>
      <c r="N20" s="32">
        <f t="shared" si="5"/>
        <v>1.3873972402502031</v>
      </c>
      <c r="O20" s="32">
        <f t="shared" si="5"/>
        <v>1.2013786918060367</v>
      </c>
      <c r="P20" s="32">
        <f t="shared" si="5"/>
        <v>1.3483430543408755E-2</v>
      </c>
      <c r="Q20" s="32">
        <f t="shared" si="5"/>
        <v>3.9587480365846063E-2</v>
      </c>
      <c r="R20" s="32">
        <f t="shared" si="5"/>
        <v>2.2352322357248267</v>
      </c>
      <c r="S20" s="32">
        <f t="shared" si="5"/>
        <v>4.0475893069805897</v>
      </c>
      <c r="T20" s="7">
        <f t="shared" si="5"/>
        <v>1000</v>
      </c>
      <c r="U20" s="7">
        <f t="shared" ref="U20:AA20" si="6">AVERAGE(U17:U19)</f>
        <v>3.497216807141593</v>
      </c>
      <c r="V20" s="7">
        <f t="shared" si="6"/>
        <v>0.40104756237345268</v>
      </c>
      <c r="W20" s="7">
        <f t="shared" si="6"/>
        <v>0.17150873792105981</v>
      </c>
      <c r="X20" s="7">
        <f t="shared" si="6"/>
        <v>2.73109869544699</v>
      </c>
      <c r="Y20" s="7">
        <f t="shared" si="6"/>
        <v>6.2963049732488239</v>
      </c>
      <c r="Z20" s="7">
        <f t="shared" si="6"/>
        <v>9.027403668695813</v>
      </c>
      <c r="AA20" s="7">
        <f t="shared" si="6"/>
        <v>13.097176776131919</v>
      </c>
      <c r="AB20" t="s">
        <v>90</v>
      </c>
      <c r="AC20" s="45">
        <f>_xlfn.STDEV.S(AA18:AA20)</f>
        <v>2.6812260982366092</v>
      </c>
    </row>
    <row r="21" spans="1:29">
      <c r="B21" s="3"/>
      <c r="C21" s="3"/>
      <c r="D21" s="3"/>
      <c r="E21" s="41">
        <f>_xlfn.STDEV.S(E17:E19)</f>
        <v>8.5439812303712656E-2</v>
      </c>
      <c r="F21" s="41">
        <f t="shared" ref="F21:S21" si="7">_xlfn.STDEV.S(F17:F19)</f>
        <v>0.50618225229841929</v>
      </c>
      <c r="G21" s="41">
        <f t="shared" si="7"/>
        <v>6.1087909101214775E-3</v>
      </c>
      <c r="H21" s="41">
        <f t="shared" si="7"/>
        <v>0.33323786798111527</v>
      </c>
      <c r="I21" s="41">
        <f t="shared" si="7"/>
        <v>3.1513490552317239E-2</v>
      </c>
      <c r="J21" s="41">
        <f t="shared" si="7"/>
        <v>1.4109573079898635E-2</v>
      </c>
      <c r="K21" s="41">
        <f t="shared" si="7"/>
        <v>9.2665551199236182E-2</v>
      </c>
      <c r="L21" s="41">
        <f t="shared" si="7"/>
        <v>3.8102075002848644E-2</v>
      </c>
      <c r="M21" s="41">
        <f t="shared" si="7"/>
        <v>9.2344325877931795E-3</v>
      </c>
      <c r="N21" s="41">
        <f t="shared" si="7"/>
        <v>0.36182384411637664</v>
      </c>
      <c r="O21" s="41">
        <f t="shared" si="7"/>
        <v>0.35297986087809224</v>
      </c>
      <c r="P21" s="41">
        <f t="shared" si="7"/>
        <v>1.4739502309298396E-3</v>
      </c>
      <c r="Q21" s="41">
        <f t="shared" si="7"/>
        <v>8.3793200717166196E-3</v>
      </c>
      <c r="R21" s="41">
        <f t="shared" si="7"/>
        <v>0.50651841285097543</v>
      </c>
      <c r="S21" s="41">
        <f t="shared" si="7"/>
        <v>1.0643896508446462</v>
      </c>
      <c r="U21" s="61" t="s">
        <v>72</v>
      </c>
      <c r="V21" s="61" t="s">
        <v>73</v>
      </c>
      <c r="W21" s="61" t="s">
        <v>74</v>
      </c>
      <c r="X21" s="61" t="s">
        <v>75</v>
      </c>
      <c r="Y21" s="61" t="s">
        <v>76</v>
      </c>
      <c r="Z21" s="61" t="s">
        <v>77</v>
      </c>
      <c r="AA21" s="61" t="s">
        <v>78</v>
      </c>
      <c r="AC21" s="5"/>
    </row>
    <row r="22" spans="1:29">
      <c r="A22" s="94"/>
      <c r="B22" t="s">
        <v>21</v>
      </c>
      <c r="C22" t="s">
        <v>82</v>
      </c>
      <c r="D22" s="3" t="s">
        <v>59</v>
      </c>
      <c r="E22" s="3">
        <v>1.187114251475033</v>
      </c>
      <c r="F22" s="3">
        <v>2.311523788586439</v>
      </c>
      <c r="G22" s="3">
        <v>0.2627897574693831</v>
      </c>
      <c r="H22" s="3">
        <v>0.77347315246482728</v>
      </c>
      <c r="I22" s="3">
        <v>0.25533794721576258</v>
      </c>
      <c r="J22" s="3">
        <v>6.1969659099555888E-2</v>
      </c>
      <c r="K22" s="3">
        <v>0.87790350391037575</v>
      </c>
      <c r="L22" s="3">
        <v>0.80158901631555224</v>
      </c>
      <c r="M22" s="3">
        <v>0.10959448970384431</v>
      </c>
      <c r="N22" s="3">
        <v>7.936706709861638</v>
      </c>
      <c r="O22" s="3">
        <v>8.7136226211653405</v>
      </c>
      <c r="P22" s="3">
        <v>2.2496334211625994E-2</v>
      </c>
      <c r="Q22" s="3">
        <v>9.6169947790302135E-2</v>
      </c>
      <c r="R22" s="3">
        <v>2.0560671367938683</v>
      </c>
      <c r="S22" s="3">
        <v>1.393305568889617</v>
      </c>
      <c r="T22">
        <v>1000</v>
      </c>
      <c r="U22" s="5">
        <f>E22+F22+H22+Q22</f>
        <v>4.3682811403166015</v>
      </c>
      <c r="V22" s="5">
        <f>G22+J22+K22</f>
        <v>1.2026629204793147</v>
      </c>
      <c r="W22" s="5">
        <f>L22</f>
        <v>0.80158901631555224</v>
      </c>
      <c r="X22" s="5">
        <f>I22+M22+N22+O22</f>
        <v>17.015261767946583</v>
      </c>
      <c r="Y22" s="5">
        <f>P22+R22+S22</f>
        <v>3.4718690398951111</v>
      </c>
      <c r="Z22" s="5">
        <f>X22+Y22</f>
        <v>20.487130807841694</v>
      </c>
      <c r="AA22" s="5">
        <f>SUM(E22:S22)</f>
        <v>26.859663884953164</v>
      </c>
      <c r="AC22" s="5"/>
    </row>
    <row r="23" spans="1:29">
      <c r="A23" s="94"/>
      <c r="B23" t="s">
        <v>21</v>
      </c>
      <c r="C23" t="s">
        <v>83</v>
      </c>
      <c r="D23" s="3" t="s">
        <v>59</v>
      </c>
      <c r="E23" s="3">
        <v>1.1415717103992675</v>
      </c>
      <c r="F23" s="3">
        <v>2.1777242575528608</v>
      </c>
      <c r="G23" s="3">
        <v>0.20958706045876285</v>
      </c>
      <c r="H23" s="3">
        <v>0.71371555937842512</v>
      </c>
      <c r="I23" s="3">
        <v>0.2303831842405363</v>
      </c>
      <c r="J23" s="3">
        <v>8.4491327249945888E-2</v>
      </c>
      <c r="K23" s="3">
        <v>0.82287205669512431</v>
      </c>
      <c r="L23" s="3">
        <v>0.7593723635445454</v>
      </c>
      <c r="M23" s="3">
        <v>9.7611098562049275E-2</v>
      </c>
      <c r="N23" s="3">
        <v>7.5501659946892703</v>
      </c>
      <c r="O23" s="3">
        <v>8.2313445212136713</v>
      </c>
      <c r="P23" s="3">
        <v>2.0575133422790794E-2</v>
      </c>
      <c r="Q23" s="3">
        <v>8.21285008030124E-2</v>
      </c>
      <c r="R23" s="3">
        <v>1.7315867137048042</v>
      </c>
      <c r="S23" s="3">
        <v>0.85996488260186621</v>
      </c>
      <c r="T23">
        <v>1000</v>
      </c>
      <c r="U23" s="5">
        <f>E23+F23+H23+Q23</f>
        <v>4.1151400281335659</v>
      </c>
      <c r="V23" s="5">
        <f>G23+J23+K23</f>
        <v>1.116950444403833</v>
      </c>
      <c r="W23" s="5">
        <f>L23</f>
        <v>0.7593723635445454</v>
      </c>
      <c r="X23" s="5">
        <f>I23+M23+N23+O23</f>
        <v>16.109504798705526</v>
      </c>
      <c r="Y23" s="5">
        <f>P23+R23+S23</f>
        <v>2.6121267297294612</v>
      </c>
      <c r="Z23" s="5">
        <f t="shared" ref="Z23:Z24" si="8">X23+Y23</f>
        <v>18.721631528434987</v>
      </c>
      <c r="AA23" s="5">
        <f>SUM(E23:S23)</f>
        <v>24.713094364516934</v>
      </c>
      <c r="AC23" s="5"/>
    </row>
    <row r="24" spans="1:29">
      <c r="A24" s="94"/>
      <c r="B24" t="s">
        <v>21</v>
      </c>
      <c r="C24" t="s">
        <v>84</v>
      </c>
      <c r="D24" s="3" t="s">
        <v>59</v>
      </c>
      <c r="E24" s="3">
        <v>1.7190284862084362</v>
      </c>
      <c r="F24" s="3">
        <v>3.206007477009122</v>
      </c>
      <c r="G24" s="3">
        <v>0.36382264843075807</v>
      </c>
      <c r="H24" s="3">
        <v>1.1165834149737937</v>
      </c>
      <c r="I24" s="3">
        <v>0.35638102778438258</v>
      </c>
      <c r="J24" s="3">
        <v>0.13653558856674364</v>
      </c>
      <c r="K24" s="3">
        <v>1.2860958194231824</v>
      </c>
      <c r="L24" s="3">
        <v>1.3248580416010298</v>
      </c>
      <c r="M24" s="3">
        <v>0.2400943612508421</v>
      </c>
      <c r="N24" s="3">
        <v>11.603789406284656</v>
      </c>
      <c r="O24" s="3">
        <v>12.710537630556599</v>
      </c>
      <c r="P24" s="3">
        <v>0.10061709255198774</v>
      </c>
      <c r="Q24" s="3">
        <v>0.32127171673108934</v>
      </c>
      <c r="R24" s="3">
        <v>2.8891089290035703</v>
      </c>
      <c r="S24" s="3">
        <v>1.65308901517997</v>
      </c>
      <c r="T24">
        <v>1000</v>
      </c>
      <c r="U24" s="5">
        <f>E24+F24+H24+Q24</f>
        <v>6.3628910949224409</v>
      </c>
      <c r="V24" s="5">
        <f>G24+J24+K24</f>
        <v>1.7864540564206841</v>
      </c>
      <c r="W24" s="5">
        <f>L24</f>
        <v>1.3248580416010298</v>
      </c>
      <c r="X24" s="5">
        <f>I24+M24+N24+O24</f>
        <v>24.910802425876483</v>
      </c>
      <c r="Y24" s="5">
        <f>P24+R24+S24</f>
        <v>4.6428150367355281</v>
      </c>
      <c r="Z24" s="5">
        <f t="shared" si="8"/>
        <v>29.55361746261201</v>
      </c>
      <c r="AA24" s="5">
        <f>SUM(E24:S24)</f>
        <v>39.027820655556162</v>
      </c>
      <c r="AB24" t="s">
        <v>90</v>
      </c>
      <c r="AC24" s="45">
        <f>_xlfn.STDEV.S(AA22:AA24)</f>
        <v>7.7199221572868399</v>
      </c>
    </row>
    <row r="25" spans="1:29">
      <c r="A25" s="94"/>
      <c r="B25" s="6" t="s">
        <v>21</v>
      </c>
      <c r="C25" s="6" t="s">
        <v>20</v>
      </c>
      <c r="D25" s="6"/>
      <c r="E25" s="32">
        <f>AVERAGE(E22:E24)</f>
        <v>1.349238149360912</v>
      </c>
      <c r="F25" s="32">
        <f t="shared" ref="F25:AA25" si="9">AVERAGE(F22:F24)</f>
        <v>2.5650851743828071</v>
      </c>
      <c r="G25" s="32">
        <f t="shared" si="9"/>
        <v>0.27873315545296801</v>
      </c>
      <c r="H25" s="32">
        <f t="shared" si="9"/>
        <v>0.86792404227234865</v>
      </c>
      <c r="I25" s="32">
        <f t="shared" si="9"/>
        <v>0.28070071974689381</v>
      </c>
      <c r="J25" s="32">
        <f t="shared" si="9"/>
        <v>9.4332191638748467E-2</v>
      </c>
      <c r="K25" s="32">
        <f t="shared" si="9"/>
        <v>0.99562379334289408</v>
      </c>
      <c r="L25" s="32">
        <f t="shared" si="9"/>
        <v>0.96193980715370919</v>
      </c>
      <c r="M25" s="32">
        <f t="shared" si="9"/>
        <v>0.14909998317224524</v>
      </c>
      <c r="N25" s="32">
        <f t="shared" si="9"/>
        <v>9.0302207036118549</v>
      </c>
      <c r="O25" s="32">
        <f t="shared" si="9"/>
        <v>9.8851682576452049</v>
      </c>
      <c r="P25" s="32">
        <f t="shared" si="9"/>
        <v>4.7896186728801506E-2</v>
      </c>
      <c r="Q25" s="32">
        <f t="shared" si="9"/>
        <v>0.16652338844146797</v>
      </c>
      <c r="R25" s="32">
        <f t="shared" si="9"/>
        <v>2.2255875931674143</v>
      </c>
      <c r="S25" s="32">
        <f t="shared" si="9"/>
        <v>1.3021198222238175</v>
      </c>
      <c r="T25" s="7">
        <f t="shared" si="9"/>
        <v>1000</v>
      </c>
      <c r="U25" s="7">
        <f t="shared" si="9"/>
        <v>4.9487707544575361</v>
      </c>
      <c r="V25" s="7">
        <f t="shared" si="9"/>
        <v>1.3686891404346107</v>
      </c>
      <c r="W25" s="7">
        <f t="shared" si="9"/>
        <v>0.96193980715370919</v>
      </c>
      <c r="X25" s="7">
        <f t="shared" si="9"/>
        <v>19.3451896641762</v>
      </c>
      <c r="Y25" s="7">
        <f t="shared" si="9"/>
        <v>3.575603602120033</v>
      </c>
      <c r="Z25" s="7">
        <f t="shared" si="9"/>
        <v>22.920793266296229</v>
      </c>
      <c r="AA25" s="7">
        <f t="shared" si="9"/>
        <v>30.200192968342083</v>
      </c>
    </row>
    <row r="26" spans="1:29">
      <c r="E26" s="41">
        <f>_xlfn.STDEV.S(E22:E24)</f>
        <v>0.32105638240231871</v>
      </c>
      <c r="F26" s="41">
        <f t="shared" ref="F26:S26" si="10">_xlfn.STDEV.S(F22:F24)</f>
        <v>0.55907211263759515</v>
      </c>
      <c r="G26" s="41">
        <f t="shared" si="10"/>
        <v>7.8344100631215344E-2</v>
      </c>
      <c r="H26" s="41">
        <f t="shared" si="10"/>
        <v>0.21740826848829217</v>
      </c>
      <c r="I26" s="41">
        <f t="shared" si="10"/>
        <v>6.6718189553331808E-2</v>
      </c>
      <c r="J26" s="41">
        <f t="shared" si="10"/>
        <v>3.8244626005041645E-2</v>
      </c>
      <c r="K26" s="41">
        <f t="shared" si="10"/>
        <v>0.25305654209492867</v>
      </c>
      <c r="L26" s="41">
        <f t="shared" si="10"/>
        <v>0.31500443665695788</v>
      </c>
      <c r="M26" s="41">
        <f t="shared" si="10"/>
        <v>7.903089931948952E-2</v>
      </c>
      <c r="N26" s="41">
        <f t="shared" si="10"/>
        <v>2.2371399892841324</v>
      </c>
      <c r="O26" s="41">
        <f t="shared" si="10"/>
        <v>2.4586952050757609</v>
      </c>
      <c r="P26" s="41">
        <f t="shared" si="10"/>
        <v>4.5667747768317959E-2</v>
      </c>
      <c r="Q26" s="41">
        <f t="shared" si="10"/>
        <v>0.13419975555006994</v>
      </c>
      <c r="R26" s="41">
        <f t="shared" si="10"/>
        <v>0.59709070380836005</v>
      </c>
      <c r="S26" s="41">
        <f t="shared" si="10"/>
        <v>0.40434836801413265</v>
      </c>
      <c r="U26" s="5"/>
      <c r="V26" s="5"/>
    </row>
    <row r="27" spans="1:29">
      <c r="B27" s="1" t="s">
        <v>68</v>
      </c>
      <c r="C27" s="1"/>
      <c r="D27" s="1"/>
      <c r="E27" s="1"/>
      <c r="F27" s="1"/>
      <c r="G27" s="1"/>
      <c r="U27" s="5">
        <f>SUM(U20+U25)</f>
        <v>8.4459875615991287</v>
      </c>
      <c r="V27" s="5">
        <f t="shared" ref="V27:AA27" si="11">SUM(V20+V25)</f>
        <v>1.7697367028080633</v>
      </c>
      <c r="W27" s="5">
        <f t="shared" si="11"/>
        <v>1.1334485450747689</v>
      </c>
      <c r="X27" s="5">
        <f t="shared" si="11"/>
        <v>22.076288359623192</v>
      </c>
      <c r="Y27" s="5">
        <f t="shared" si="11"/>
        <v>9.871908575368856</v>
      </c>
      <c r="Z27" s="5">
        <f>SUM(Z20+Z25)</f>
        <v>31.94819693499204</v>
      </c>
      <c r="AA27" s="5">
        <f t="shared" si="11"/>
        <v>43.297369744474004</v>
      </c>
    </row>
    <row r="28" spans="1:29">
      <c r="B28" s="9"/>
      <c r="C28" s="10"/>
      <c r="E28" s="2" t="s">
        <v>23</v>
      </c>
      <c r="F28" s="2"/>
      <c r="G28" s="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U28" s="5"/>
      <c r="V28" s="5"/>
    </row>
    <row r="29" spans="1:29" ht="26.25">
      <c r="A29" s="53"/>
      <c r="B29" s="56" t="s">
        <v>66</v>
      </c>
      <c r="C29" s="57"/>
      <c r="D29" s="56"/>
      <c r="E29" s="54" t="s">
        <v>48</v>
      </c>
      <c r="F29" s="54" t="s">
        <v>49</v>
      </c>
      <c r="G29" s="54" t="s">
        <v>61</v>
      </c>
      <c r="H29" s="54" t="s">
        <v>50</v>
      </c>
      <c r="I29" s="54" t="s">
        <v>79</v>
      </c>
      <c r="J29" s="54" t="s">
        <v>62</v>
      </c>
      <c r="K29" s="54" t="s">
        <v>63</v>
      </c>
      <c r="L29" s="54" t="s">
        <v>64</v>
      </c>
      <c r="M29" s="54" t="s">
        <v>51</v>
      </c>
      <c r="N29" s="54" t="s">
        <v>52</v>
      </c>
      <c r="O29" s="54" t="s">
        <v>53</v>
      </c>
      <c r="P29" s="54" t="s">
        <v>54</v>
      </c>
      <c r="Q29" s="54" t="s">
        <v>55</v>
      </c>
      <c r="R29" s="54" t="s">
        <v>56</v>
      </c>
      <c r="S29" s="54" t="s">
        <v>57</v>
      </c>
      <c r="T29" s="4" t="s">
        <v>41</v>
      </c>
      <c r="U29" s="8"/>
      <c r="V29" s="5"/>
    </row>
    <row r="30" spans="1:29">
      <c r="A30" s="53"/>
      <c r="B30" s="6" t="s">
        <v>24</v>
      </c>
      <c r="C30" s="6" t="s">
        <v>20</v>
      </c>
      <c r="D30" s="6"/>
      <c r="E30" s="7">
        <v>1.0927181874873833</v>
      </c>
      <c r="F30" s="7">
        <v>1.0939783777465875</v>
      </c>
      <c r="G30" s="7">
        <v>1.0869629743063658</v>
      </c>
      <c r="H30" s="7">
        <v>1.0926641855459991</v>
      </c>
      <c r="I30" s="7">
        <v>1.0908108498800677</v>
      </c>
      <c r="J30" s="7">
        <v>1.1116611125452589</v>
      </c>
      <c r="K30" s="7">
        <v>1.0862000752030425</v>
      </c>
      <c r="L30" s="7">
        <v>1.091161708692252</v>
      </c>
      <c r="M30" s="7">
        <v>1.0864129908770521</v>
      </c>
      <c r="N30" s="7">
        <v>1.0857694861260849</v>
      </c>
      <c r="O30" s="7">
        <v>1.0768126139551046</v>
      </c>
      <c r="P30" s="7">
        <v>1.0678506497971014</v>
      </c>
      <c r="Q30" s="7">
        <v>1.0908218788510564</v>
      </c>
      <c r="R30" s="7">
        <v>1.0801800325067683</v>
      </c>
      <c r="S30" s="7">
        <v>1.0796619608367981</v>
      </c>
      <c r="T30" s="7">
        <v>1.0872440715301801</v>
      </c>
      <c r="U30" s="65"/>
      <c r="V30" s="5"/>
    </row>
    <row r="31" spans="1:29">
      <c r="A31" s="98"/>
      <c r="B31" s="18" t="s">
        <v>25</v>
      </c>
      <c r="C31" s="18" t="s">
        <v>20</v>
      </c>
      <c r="D31" s="19"/>
      <c r="E31" s="20">
        <v>22.903488910273595</v>
      </c>
      <c r="F31" s="20">
        <v>27.945208060630328</v>
      </c>
      <c r="G31" s="20">
        <v>15.970203074705354</v>
      </c>
      <c r="H31" s="20">
        <v>8.7130106123033944</v>
      </c>
      <c r="I31" s="20">
        <v>9.4954551230205571</v>
      </c>
      <c r="J31" s="20">
        <v>16.798305131744922</v>
      </c>
      <c r="K31" s="20">
        <v>18.001790512911676</v>
      </c>
      <c r="L31" s="20">
        <v>23.97975248073563</v>
      </c>
      <c r="M31" s="20">
        <v>16.978577428343726</v>
      </c>
      <c r="N31" s="20">
        <v>24.86214364982164</v>
      </c>
      <c r="O31" s="20">
        <v>15.75777079473262</v>
      </c>
      <c r="P31" s="20">
        <v>4.4380339641518356</v>
      </c>
      <c r="Q31" s="20">
        <v>19.287260163886611</v>
      </c>
      <c r="R31" s="20">
        <v>8.1406853226453073</v>
      </c>
      <c r="S31" s="20">
        <v>2.8712511027837611</v>
      </c>
      <c r="T31" s="20">
        <v>8.8375364552273119</v>
      </c>
      <c r="U31" s="64"/>
      <c r="V31" s="99"/>
      <c r="W31" s="99"/>
      <c r="X31" s="99"/>
    </row>
    <row r="32" spans="1:29">
      <c r="A32" s="98"/>
      <c r="D32" s="3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U32" s="64"/>
    </row>
    <row r="33" spans="1:40">
      <c r="A33" s="98"/>
      <c r="B33" s="1" t="s">
        <v>69</v>
      </c>
      <c r="C33" s="1"/>
      <c r="D33" s="1"/>
      <c r="E33" s="1"/>
      <c r="F33" s="1"/>
      <c r="G33" s="1"/>
      <c r="U33" s="78"/>
      <c r="V33" s="31"/>
      <c r="W33" s="31"/>
    </row>
    <row r="34" spans="1:40">
      <c r="A34" s="58"/>
      <c r="E34" s="2" t="s">
        <v>23</v>
      </c>
      <c r="U34" s="64"/>
      <c r="V34" s="31"/>
      <c r="W34" s="31"/>
    </row>
    <row r="35" spans="1:40" ht="26.25">
      <c r="A35" s="58"/>
      <c r="B35" s="56" t="s">
        <v>66</v>
      </c>
      <c r="C35" s="57"/>
      <c r="D35" s="56"/>
      <c r="E35" s="54" t="s">
        <v>48</v>
      </c>
      <c r="F35" s="54" t="s">
        <v>49</v>
      </c>
      <c r="G35" s="54" t="s">
        <v>61</v>
      </c>
      <c r="H35" s="54" t="s">
        <v>50</v>
      </c>
      <c r="I35" s="54" t="s">
        <v>79</v>
      </c>
      <c r="J35" s="54" t="s">
        <v>62</v>
      </c>
      <c r="K35" s="54" t="s">
        <v>63</v>
      </c>
      <c r="L35" s="54" t="s">
        <v>64</v>
      </c>
      <c r="M35" s="54" t="s">
        <v>51</v>
      </c>
      <c r="N35" s="54" t="s">
        <v>52</v>
      </c>
      <c r="O35" s="54" t="s">
        <v>53</v>
      </c>
      <c r="P35" s="54" t="s">
        <v>54</v>
      </c>
      <c r="Q35" s="54" t="s">
        <v>55</v>
      </c>
      <c r="R35" s="54" t="s">
        <v>56</v>
      </c>
      <c r="S35" s="54" t="s">
        <v>57</v>
      </c>
      <c r="T35" s="4" t="s">
        <v>41</v>
      </c>
      <c r="U35" s="31"/>
      <c r="V35" s="31"/>
      <c r="W35" s="31"/>
      <c r="AN35" s="3"/>
    </row>
    <row r="36" spans="1:40">
      <c r="A36" s="58"/>
      <c r="B36" t="s">
        <v>26</v>
      </c>
      <c r="C36" t="s">
        <v>82</v>
      </c>
      <c r="D36" s="3" t="s">
        <v>58</v>
      </c>
      <c r="E36">
        <v>1.0854330492268929</v>
      </c>
      <c r="F36">
        <v>1.0852230389610209</v>
      </c>
      <c r="G36">
        <v>1.083045570441179</v>
      </c>
      <c r="H36">
        <v>1.082674479906679</v>
      </c>
      <c r="I36">
        <v>1.0787562438798093</v>
      </c>
      <c r="J36">
        <v>1.0869974103715261</v>
      </c>
      <c r="K36">
        <v>1.0768654911183984</v>
      </c>
      <c r="L36">
        <v>1.080189639333373</v>
      </c>
      <c r="M36">
        <v>1.0568857187000766</v>
      </c>
      <c r="N36">
        <v>1.080932435210926</v>
      </c>
      <c r="O36">
        <v>1.0790591754496972</v>
      </c>
      <c r="P36">
        <v>1.0762904927075279</v>
      </c>
      <c r="Q36">
        <v>1.0714557755479976</v>
      </c>
      <c r="R36">
        <v>1.0705819777500543</v>
      </c>
      <c r="S36">
        <v>1.0663254419587489</v>
      </c>
      <c r="T36">
        <v>1.0836643354682851</v>
      </c>
      <c r="U36" s="31"/>
      <c r="V36" s="31"/>
      <c r="W36" s="31"/>
      <c r="AN36" s="3"/>
    </row>
    <row r="37" spans="1:40">
      <c r="A37" s="58"/>
      <c r="B37" t="s">
        <v>26</v>
      </c>
      <c r="C37" t="s">
        <v>83</v>
      </c>
      <c r="D37" s="3" t="s">
        <v>58</v>
      </c>
      <c r="E37">
        <v>1.0865579838655997</v>
      </c>
      <c r="F37">
        <v>1.08533284438375</v>
      </c>
      <c r="G37">
        <v>1.0802056055915181</v>
      </c>
      <c r="H37">
        <v>1.0842702364904675</v>
      </c>
      <c r="I37">
        <v>1.0826385022556686</v>
      </c>
      <c r="J37">
        <v>1.0831816459441816</v>
      </c>
      <c r="K37">
        <v>1.0791090835379842</v>
      </c>
      <c r="L37">
        <v>1.0826779616134521</v>
      </c>
      <c r="M37">
        <v>1.0544228069401593</v>
      </c>
      <c r="N37">
        <v>1.079893678493036</v>
      </c>
      <c r="O37">
        <v>1.0758498635714357</v>
      </c>
      <c r="P37">
        <v>1.077112568001491</v>
      </c>
      <c r="Q37">
        <v>1.0695230520996599</v>
      </c>
      <c r="R37">
        <v>1.0703934193582942</v>
      </c>
      <c r="S37">
        <v>1.0726181326420474</v>
      </c>
      <c r="T37">
        <v>1.085554723247234</v>
      </c>
      <c r="U37" s="31"/>
      <c r="V37" s="31"/>
      <c r="W37" s="31"/>
      <c r="AN37" s="3"/>
    </row>
    <row r="38" spans="1:40">
      <c r="A38" s="58"/>
      <c r="B38" t="s">
        <v>26</v>
      </c>
      <c r="C38" t="s">
        <v>84</v>
      </c>
      <c r="D38" s="3" t="s">
        <v>58</v>
      </c>
      <c r="E38">
        <v>1.0858123494198109</v>
      </c>
      <c r="F38">
        <v>1.0849648784429662</v>
      </c>
      <c r="G38">
        <v>1.0749726805841098</v>
      </c>
      <c r="H38">
        <v>1.0820025059108787</v>
      </c>
      <c r="I38">
        <v>1.0779217216451835</v>
      </c>
      <c r="J38">
        <v>1.0815788906690205</v>
      </c>
      <c r="K38">
        <v>1.0774319120516498</v>
      </c>
      <c r="L38">
        <v>1.080564520522135</v>
      </c>
      <c r="M38">
        <v>1.062057318210951</v>
      </c>
      <c r="N38">
        <v>1.0812620473081658</v>
      </c>
      <c r="O38">
        <v>1.079893678493036</v>
      </c>
      <c r="P38">
        <v>1.0658470999421563</v>
      </c>
      <c r="Q38">
        <v>1.0489540131892805</v>
      </c>
      <c r="R38">
        <v>1.076497057454497</v>
      </c>
      <c r="S38">
        <v>1.0684457070831974</v>
      </c>
      <c r="T38">
        <v>1.0853253541386181</v>
      </c>
      <c r="U38" s="31"/>
      <c r="V38" s="31"/>
      <c r="AN38" s="3"/>
    </row>
    <row r="39" spans="1:40">
      <c r="A39" s="58"/>
      <c r="B39" s="6" t="s">
        <v>26</v>
      </c>
      <c r="C39" s="6" t="s">
        <v>20</v>
      </c>
      <c r="D39" s="6"/>
      <c r="E39" s="7">
        <f>AVERAGE(E36:E38)</f>
        <v>1.0859344608374346</v>
      </c>
      <c r="F39" s="7">
        <f t="shared" ref="F39:T39" si="12">AVERAGE(F36:F38)</f>
        <v>1.085173587262579</v>
      </c>
      <c r="G39" s="7">
        <f t="shared" si="12"/>
        <v>1.0794079522056024</v>
      </c>
      <c r="H39" s="7">
        <f t="shared" si="12"/>
        <v>1.0829824074360084</v>
      </c>
      <c r="I39" s="7">
        <f t="shared" si="12"/>
        <v>1.0797721559268871</v>
      </c>
      <c r="J39" s="7">
        <f t="shared" si="12"/>
        <v>1.0839193156615761</v>
      </c>
      <c r="K39" s="7">
        <f t="shared" si="12"/>
        <v>1.0778021622360108</v>
      </c>
      <c r="L39" s="7">
        <f t="shared" si="12"/>
        <v>1.0811440404896533</v>
      </c>
      <c r="M39" s="7">
        <f t="shared" si="12"/>
        <v>1.0577886146170623</v>
      </c>
      <c r="N39" s="7">
        <f t="shared" si="12"/>
        <v>1.0806960536707093</v>
      </c>
      <c r="O39" s="7">
        <f t="shared" si="12"/>
        <v>1.078267572504723</v>
      </c>
      <c r="P39" s="7">
        <f t="shared" si="12"/>
        <v>1.0730833868837253</v>
      </c>
      <c r="Q39" s="7">
        <f t="shared" si="12"/>
        <v>1.0633109469456461</v>
      </c>
      <c r="R39" s="7">
        <f t="shared" si="12"/>
        <v>1.0724908181876152</v>
      </c>
      <c r="S39" s="7">
        <f t="shared" si="12"/>
        <v>1.0691297605613312</v>
      </c>
      <c r="T39" s="7">
        <f t="shared" si="12"/>
        <v>1.0848481376180457</v>
      </c>
      <c r="U39" s="31"/>
      <c r="V39" s="31"/>
      <c r="AN39" s="3"/>
    </row>
    <row r="40" spans="1:40">
      <c r="A40" s="58"/>
      <c r="B40" t="s">
        <v>26</v>
      </c>
      <c r="C40" t="s">
        <v>82</v>
      </c>
      <c r="D40" s="3" t="s">
        <v>59</v>
      </c>
      <c r="E40">
        <v>1.0964009538756381</v>
      </c>
      <c r="F40">
        <v>1.0935231743376825</v>
      </c>
      <c r="G40">
        <v>1.1242376748656751</v>
      </c>
      <c r="H40">
        <v>1.0857556945286371</v>
      </c>
      <c r="I40">
        <v>1.0816113873092148</v>
      </c>
      <c r="J40">
        <v>1.1111999999999991</v>
      </c>
      <c r="K40">
        <v>1.0778044927764134</v>
      </c>
      <c r="L40">
        <v>1.0887183537732392</v>
      </c>
      <c r="M40">
        <v>1.0004785726333849</v>
      </c>
      <c r="N40">
        <v>1.0823901396928364</v>
      </c>
      <c r="O40">
        <v>1.0760901339143358</v>
      </c>
      <c r="P40">
        <v>1.0112397529731669</v>
      </c>
      <c r="Q40">
        <v>1.0055465175373992</v>
      </c>
      <c r="R40">
        <v>1.076648805294955</v>
      </c>
      <c r="S40">
        <v>1.0803250993444897</v>
      </c>
      <c r="T40">
        <v>1.0836643354682851</v>
      </c>
      <c r="U40" s="31"/>
      <c r="V40" s="31"/>
      <c r="W40" s="31"/>
    </row>
    <row r="41" spans="1:40">
      <c r="A41" s="58"/>
      <c r="B41" t="s">
        <v>26</v>
      </c>
      <c r="C41" t="s">
        <v>83</v>
      </c>
      <c r="D41" s="3" t="s">
        <v>59</v>
      </c>
      <c r="E41">
        <v>1.0931421666213319</v>
      </c>
      <c r="F41">
        <v>1.0895519915024403</v>
      </c>
      <c r="G41">
        <v>1.1097082854390192</v>
      </c>
      <c r="H41">
        <v>1.0853100618018312</v>
      </c>
      <c r="I41">
        <v>1.0798611807242291</v>
      </c>
      <c r="J41">
        <v>1.1058525732443325</v>
      </c>
      <c r="K41">
        <v>1.0768469198304358</v>
      </c>
      <c r="L41">
        <v>1.0833789402516287</v>
      </c>
      <c r="M41">
        <v>1.0339100369320091</v>
      </c>
      <c r="N41">
        <v>1.07956637856035</v>
      </c>
      <c r="O41">
        <v>1.0709292881180064</v>
      </c>
      <c r="P41">
        <v>1.0676613415593021</v>
      </c>
      <c r="Q41">
        <v>1.0706889038357685</v>
      </c>
      <c r="R41">
        <v>1.0793928317487096</v>
      </c>
      <c r="S41">
        <v>1.0827378780281367</v>
      </c>
      <c r="T41">
        <v>1.085554723247234</v>
      </c>
      <c r="U41" s="31"/>
      <c r="V41" s="31"/>
    </row>
    <row r="42" spans="1:40">
      <c r="A42" s="58"/>
      <c r="B42" t="s">
        <v>26</v>
      </c>
      <c r="C42" t="s">
        <v>84</v>
      </c>
      <c r="D42" s="3" t="s">
        <v>59</v>
      </c>
      <c r="E42">
        <v>1.0926581000338407</v>
      </c>
      <c r="F42">
        <v>1.0904385273186454</v>
      </c>
      <c r="G42">
        <v>1.1049198660723871</v>
      </c>
      <c r="H42">
        <v>1.0866562317414497</v>
      </c>
      <c r="I42">
        <v>1.0874766811383705</v>
      </c>
      <c r="J42">
        <v>1.1193835749795551</v>
      </c>
      <c r="K42">
        <v>1.0825305691456104</v>
      </c>
      <c r="L42">
        <v>1.0872736008720159</v>
      </c>
      <c r="M42">
        <v>1.0620433855753124</v>
      </c>
      <c r="N42">
        <v>1.08288570300733</v>
      </c>
      <c r="O42">
        <v>1.0718544726019952</v>
      </c>
      <c r="P42">
        <v>1.0686059680766553</v>
      </c>
      <c r="Q42">
        <v>1.0248826939074811</v>
      </c>
      <c r="R42">
        <v>1.0768040014684186</v>
      </c>
      <c r="S42">
        <v>1.0803503887262038</v>
      </c>
      <c r="T42">
        <v>1.0853253541386181</v>
      </c>
      <c r="U42" s="31"/>
      <c r="V42" s="31"/>
    </row>
    <row r="43" spans="1:40">
      <c r="A43" s="58"/>
      <c r="B43" s="6" t="s">
        <v>26</v>
      </c>
      <c r="C43" s="6" t="s">
        <v>20</v>
      </c>
      <c r="D43" s="6"/>
      <c r="E43" s="7">
        <f>AVERAGE(E40:E42)</f>
        <v>1.0940670735102704</v>
      </c>
      <c r="F43" s="7">
        <f t="shared" ref="F43:T43" si="13">AVERAGE(F40:F42)</f>
        <v>1.0911712310529227</v>
      </c>
      <c r="G43" s="7">
        <f t="shared" si="13"/>
        <v>1.1129552754590273</v>
      </c>
      <c r="H43" s="7">
        <f t="shared" si="13"/>
        <v>1.0859073293573058</v>
      </c>
      <c r="I43" s="7">
        <f t="shared" si="13"/>
        <v>1.0829830830572715</v>
      </c>
      <c r="J43" s="7">
        <f t="shared" si="13"/>
        <v>1.1121453827412957</v>
      </c>
      <c r="K43" s="7">
        <f t="shared" si="13"/>
        <v>1.0790606605841533</v>
      </c>
      <c r="L43" s="7">
        <f t="shared" si="13"/>
        <v>1.0864569649656279</v>
      </c>
      <c r="M43" s="7">
        <f t="shared" si="13"/>
        <v>1.0321439983802356</v>
      </c>
      <c r="N43" s="7">
        <f t="shared" si="13"/>
        <v>1.0816140737535054</v>
      </c>
      <c r="O43" s="7">
        <f t="shared" si="13"/>
        <v>1.0729579648781125</v>
      </c>
      <c r="P43" s="7">
        <f t="shared" si="13"/>
        <v>1.049169020869708</v>
      </c>
      <c r="Q43" s="7">
        <f t="shared" si="13"/>
        <v>1.033706038426883</v>
      </c>
      <c r="R43" s="7">
        <f t="shared" si="13"/>
        <v>1.0776152128373611</v>
      </c>
      <c r="S43" s="7">
        <f t="shared" si="13"/>
        <v>1.0811377886996101</v>
      </c>
      <c r="T43" s="7">
        <f t="shared" si="13"/>
        <v>1.0848481376180457</v>
      </c>
      <c r="U43" s="3"/>
      <c r="V43" s="31"/>
    </row>
    <row r="44" spans="1:40">
      <c r="A44" s="58"/>
      <c r="B44" t="s">
        <v>26</v>
      </c>
      <c r="C44" t="s">
        <v>82</v>
      </c>
      <c r="D44" s="13" t="s">
        <v>60</v>
      </c>
      <c r="E44" s="14">
        <f t="shared" ref="E44:S44" si="14">(E36*E17/(E17+E22))+(E40*E22/(E17+E22))</f>
        <v>1.0936357760251068</v>
      </c>
      <c r="F44" s="14">
        <f t="shared" si="14"/>
        <v>1.0894439864876251</v>
      </c>
      <c r="G44" s="14">
        <f t="shared" si="14"/>
        <v>1.119824322820179</v>
      </c>
      <c r="H44" s="14">
        <f t="shared" si="14"/>
        <v>1.0837340615609483</v>
      </c>
      <c r="I44" s="14">
        <f t="shared" si="14"/>
        <v>1.0805714358262433</v>
      </c>
      <c r="J44" s="14">
        <f t="shared" si="14"/>
        <v>1.1042743534876927</v>
      </c>
      <c r="K44" s="14">
        <f t="shared" si="14"/>
        <v>1.0775254266928551</v>
      </c>
      <c r="L44" s="14">
        <f t="shared" si="14"/>
        <v>1.0872079562914361</v>
      </c>
      <c r="M44" s="14">
        <f t="shared" si="14"/>
        <v>1.0075233170962647</v>
      </c>
      <c r="N44" s="14">
        <f t="shared" si="14"/>
        <v>1.0821601504908203</v>
      </c>
      <c r="O44" s="14">
        <f t="shared" si="14"/>
        <v>1.0764657012079319</v>
      </c>
      <c r="P44" s="14">
        <f t="shared" si="14"/>
        <v>1.0350040267675775</v>
      </c>
      <c r="Q44" s="14">
        <f t="shared" si="14"/>
        <v>1.0212937364372414</v>
      </c>
      <c r="R44" s="14">
        <f t="shared" si="14"/>
        <v>1.0732191442731631</v>
      </c>
      <c r="S44" s="14">
        <f t="shared" si="14"/>
        <v>1.0693667000163485</v>
      </c>
      <c r="T44">
        <v>1.0836643354682851</v>
      </c>
      <c r="U44" s="3"/>
      <c r="V44" s="31"/>
      <c r="W44" s="31"/>
    </row>
    <row r="45" spans="1:40">
      <c r="A45" s="58"/>
      <c r="B45" t="s">
        <v>26</v>
      </c>
      <c r="C45" t="s">
        <v>83</v>
      </c>
      <c r="D45" s="13" t="s">
        <v>60</v>
      </c>
      <c r="E45" s="14">
        <f t="shared" ref="E45:S45" si="15">(E37*E18/(E18+E23))+(E41*E23/(E18+E23))</f>
        <v>1.0919494509128662</v>
      </c>
      <c r="F45" s="14">
        <f t="shared" si="15"/>
        <v>1.0879807932780117</v>
      </c>
      <c r="G45" s="14">
        <f t="shared" si="15"/>
        <v>1.1050959645517298</v>
      </c>
      <c r="H45" s="14">
        <f t="shared" si="15"/>
        <v>1.0847431485473886</v>
      </c>
      <c r="I45" s="14">
        <f t="shared" si="15"/>
        <v>1.0806750680829176</v>
      </c>
      <c r="J45" s="14">
        <f t="shared" si="15"/>
        <v>1.1035624411272762</v>
      </c>
      <c r="K45" s="14">
        <f t="shared" si="15"/>
        <v>1.0773487120519933</v>
      </c>
      <c r="L45" s="14">
        <f t="shared" si="15"/>
        <v>1.0832745214295756</v>
      </c>
      <c r="M45" s="14">
        <f t="shared" si="15"/>
        <v>1.0339100369320091</v>
      </c>
      <c r="N45" s="14">
        <f t="shared" si="15"/>
        <v>1.0796041934588918</v>
      </c>
      <c r="O45" s="14">
        <f t="shared" si="15"/>
        <v>1.0713760887468735</v>
      </c>
      <c r="P45" s="14">
        <f t="shared" si="15"/>
        <v>1.0712066899396253</v>
      </c>
      <c r="Q45" s="14">
        <f t="shared" si="15"/>
        <v>1.0702926281197449</v>
      </c>
      <c r="R45" s="14">
        <f t="shared" si="15"/>
        <v>1.074959967995365</v>
      </c>
      <c r="S45" s="14">
        <f t="shared" si="15"/>
        <v>1.0749261179854115</v>
      </c>
      <c r="T45">
        <v>1.085554723247234</v>
      </c>
      <c r="U45" s="3"/>
      <c r="V45" s="31"/>
    </row>
    <row r="46" spans="1:40">
      <c r="A46" s="58"/>
      <c r="B46" t="s">
        <v>26</v>
      </c>
      <c r="C46" t="s">
        <v>84</v>
      </c>
      <c r="D46" s="13" t="s">
        <v>60</v>
      </c>
      <c r="E46" s="14">
        <f t="shared" ref="E46:S46" si="16">(E38*E19/(E19+E24))+(E42*E24/(E19+E24))</f>
        <v>1.0913635737983658</v>
      </c>
      <c r="F46" s="14">
        <f t="shared" si="16"/>
        <v>1.0882816606572254</v>
      </c>
      <c r="G46" s="14">
        <f t="shared" si="16"/>
        <v>1.1017106354871953</v>
      </c>
      <c r="H46" s="14">
        <f t="shared" si="16"/>
        <v>1.0840863187010832</v>
      </c>
      <c r="I46" s="14">
        <f t="shared" si="16"/>
        <v>1.084603885923872</v>
      </c>
      <c r="J46" s="14">
        <f t="shared" si="16"/>
        <v>1.1112077352507717</v>
      </c>
      <c r="K46" s="14">
        <f t="shared" si="16"/>
        <v>1.081295112551</v>
      </c>
      <c r="L46" s="14">
        <f t="shared" si="16"/>
        <v>1.0863590546094524</v>
      </c>
      <c r="M46" s="14">
        <f t="shared" si="16"/>
        <v>1.0620442726619124</v>
      </c>
      <c r="N46" s="14">
        <f t="shared" si="16"/>
        <v>1.0826793846211302</v>
      </c>
      <c r="O46" s="14">
        <f t="shared" si="16"/>
        <v>1.072713272774021</v>
      </c>
      <c r="P46" s="14">
        <f t="shared" si="16"/>
        <v>1.0682449235421796</v>
      </c>
      <c r="Q46" s="14">
        <f t="shared" si="16"/>
        <v>1.0279137242030545</v>
      </c>
      <c r="R46" s="14">
        <f t="shared" si="16"/>
        <v>1.0766662938816489</v>
      </c>
      <c r="S46" s="14">
        <f t="shared" si="16"/>
        <v>1.0718012685526572</v>
      </c>
      <c r="T46">
        <v>1.0853253541386181</v>
      </c>
      <c r="U46" s="41"/>
      <c r="V46" s="31"/>
    </row>
    <row r="47" spans="1:40">
      <c r="A47" s="58"/>
      <c r="B47" s="6" t="s">
        <v>26</v>
      </c>
      <c r="C47" s="6" t="s">
        <v>20</v>
      </c>
      <c r="D47" s="17"/>
      <c r="E47" s="7">
        <f>AVERAGE(E44:E46)</f>
        <v>1.0923162669121129</v>
      </c>
      <c r="F47" s="7">
        <f t="shared" ref="F47:T47" si="17">AVERAGE(F44:F46)</f>
        <v>1.0885688134742875</v>
      </c>
      <c r="G47" s="7">
        <f t="shared" si="17"/>
        <v>1.1088769742863678</v>
      </c>
      <c r="H47" s="7">
        <f t="shared" si="17"/>
        <v>1.0841878429364735</v>
      </c>
      <c r="I47" s="7">
        <f t="shared" si="17"/>
        <v>1.0819501299443444</v>
      </c>
      <c r="J47" s="7">
        <f t="shared" si="17"/>
        <v>1.1063481766219134</v>
      </c>
      <c r="K47" s="7">
        <f t="shared" si="17"/>
        <v>1.0787230837652828</v>
      </c>
      <c r="L47" s="7">
        <f t="shared" si="17"/>
        <v>1.0856138441101548</v>
      </c>
      <c r="M47" s="7">
        <f t="shared" si="17"/>
        <v>1.0344925422300622</v>
      </c>
      <c r="N47" s="7">
        <f t="shared" si="17"/>
        <v>1.0814812428569474</v>
      </c>
      <c r="O47" s="7">
        <f t="shared" si="17"/>
        <v>1.0735183542429421</v>
      </c>
      <c r="P47" s="7">
        <f t="shared" si="17"/>
        <v>1.0581518800831275</v>
      </c>
      <c r="Q47" s="7">
        <f t="shared" si="17"/>
        <v>1.0398333629200136</v>
      </c>
      <c r="R47" s="7">
        <f t="shared" si="17"/>
        <v>1.0749484687167257</v>
      </c>
      <c r="S47" s="7">
        <f t="shared" si="17"/>
        <v>1.0720313621848057</v>
      </c>
      <c r="T47" s="7">
        <f t="shared" si="17"/>
        <v>1.0848481376180457</v>
      </c>
      <c r="U47" s="3"/>
      <c r="V47" s="31"/>
    </row>
    <row r="48" spans="1:40">
      <c r="A48" s="58"/>
      <c r="B48" s="56" t="s">
        <v>65</v>
      </c>
      <c r="C48" s="57"/>
      <c r="D48" s="56"/>
      <c r="U48" s="3"/>
      <c r="V48" s="31"/>
      <c r="W48" s="31"/>
    </row>
    <row r="49" spans="1:42">
      <c r="A49" s="58"/>
      <c r="B49" t="s">
        <v>21</v>
      </c>
      <c r="C49" t="s">
        <v>82</v>
      </c>
      <c r="D49" s="3" t="s">
        <v>58</v>
      </c>
      <c r="E49">
        <v>1.5619184048245955</v>
      </c>
      <c r="F49">
        <v>1.3462445894882067</v>
      </c>
      <c r="G49">
        <v>1.5337564190168513</v>
      </c>
      <c r="H49">
        <v>1.1620400903286006</v>
      </c>
      <c r="I49">
        <v>1.1545786103720708</v>
      </c>
      <c r="J49">
        <v>1.140779031248113</v>
      </c>
      <c r="K49">
        <v>1.3361034020958209</v>
      </c>
      <c r="L49">
        <v>1.2640735446446649</v>
      </c>
      <c r="M49">
        <v>1.1448210170131305</v>
      </c>
      <c r="N49">
        <v>1.6371718441617458</v>
      </c>
      <c r="O49">
        <v>1.5600987678064735</v>
      </c>
      <c r="P49">
        <v>1.1624267200800655</v>
      </c>
      <c r="Q49" s="3">
        <v>1.4567406143277803</v>
      </c>
      <c r="R49">
        <v>1.1624267200800655</v>
      </c>
      <c r="S49">
        <v>1.0870952948777826</v>
      </c>
      <c r="T49">
        <v>1.7237750088411723</v>
      </c>
      <c r="U49" s="3"/>
      <c r="V49" s="31"/>
    </row>
    <row r="50" spans="1:42">
      <c r="A50" s="58"/>
      <c r="B50" t="s">
        <v>21</v>
      </c>
      <c r="C50" t="s">
        <v>83</v>
      </c>
      <c r="D50" s="3" t="s">
        <v>58</v>
      </c>
      <c r="E50">
        <v>1.6224726024292317</v>
      </c>
      <c r="F50">
        <v>1.3751033907194543</v>
      </c>
      <c r="G50">
        <v>1.6011574638947659</v>
      </c>
      <c r="H50">
        <v>1.1781678234948214</v>
      </c>
      <c r="I50">
        <v>1.1610065125516174</v>
      </c>
      <c r="J50">
        <v>1.1223998827722246</v>
      </c>
      <c r="K50">
        <v>1.3882719964269439</v>
      </c>
      <c r="L50">
        <v>1.2735405543824103</v>
      </c>
      <c r="M50">
        <v>1.1355356647975907</v>
      </c>
      <c r="N50">
        <v>1.7329198563160662</v>
      </c>
      <c r="O50">
        <v>1.615242174388791</v>
      </c>
      <c r="P50">
        <v>1.1622786781326115</v>
      </c>
      <c r="Q50" s="3">
        <v>1.4845553872834631</v>
      </c>
      <c r="R50">
        <v>1.1622786781326115</v>
      </c>
      <c r="S50">
        <v>1.0851930669981842</v>
      </c>
      <c r="T50">
        <v>1.8170833106272377</v>
      </c>
      <c r="U50" s="31"/>
      <c r="V50" s="31"/>
    </row>
    <row r="51" spans="1:42">
      <c r="A51" s="58"/>
      <c r="B51" t="s">
        <v>21</v>
      </c>
      <c r="C51" t="s">
        <v>84</v>
      </c>
      <c r="D51" s="3" t="s">
        <v>58</v>
      </c>
      <c r="E51">
        <v>1.5446865378402226</v>
      </c>
      <c r="F51">
        <v>1.3298903962986472</v>
      </c>
      <c r="G51">
        <v>1.5348746229087229</v>
      </c>
      <c r="H51">
        <v>1.1559008774073651</v>
      </c>
      <c r="I51">
        <v>1.1553144951647838</v>
      </c>
      <c r="J51">
        <v>1.1309990026987653</v>
      </c>
      <c r="K51">
        <v>1.3421613724834829</v>
      </c>
      <c r="L51">
        <v>1.2527542235608871</v>
      </c>
      <c r="M51">
        <v>1.1511551534423146</v>
      </c>
      <c r="N51">
        <v>1.6257955777094089</v>
      </c>
      <c r="O51">
        <v>1.5027750600499667</v>
      </c>
      <c r="P51">
        <v>1.1618701259614097</v>
      </c>
      <c r="Q51" s="3">
        <v>1.3928631399136167</v>
      </c>
      <c r="R51">
        <v>1.1618701259614097</v>
      </c>
      <c r="S51">
        <v>1.09829339374983</v>
      </c>
      <c r="T51">
        <v>1.8583857969491631</v>
      </c>
      <c r="U51" s="31"/>
      <c r="V51" s="31"/>
    </row>
    <row r="52" spans="1:42">
      <c r="A52" s="58"/>
      <c r="B52" s="6" t="s">
        <v>26</v>
      </c>
      <c r="C52" s="6" t="s">
        <v>20</v>
      </c>
      <c r="D52" s="6"/>
      <c r="E52" s="7">
        <f>AVERAGE(E49:E51)</f>
        <v>1.5763591816980167</v>
      </c>
      <c r="F52" s="7">
        <f t="shared" ref="F52:T52" si="18">AVERAGE(F49:F51)</f>
        <v>1.3504127921687694</v>
      </c>
      <c r="G52" s="7">
        <f t="shared" si="18"/>
        <v>1.55659616860678</v>
      </c>
      <c r="H52" s="7">
        <f t="shared" si="18"/>
        <v>1.1653695970769291</v>
      </c>
      <c r="I52" s="7">
        <f t="shared" si="18"/>
        <v>1.1569665393628241</v>
      </c>
      <c r="J52" s="7">
        <f t="shared" si="18"/>
        <v>1.1313926389063675</v>
      </c>
      <c r="K52" s="7">
        <f t="shared" si="18"/>
        <v>1.3555122570020826</v>
      </c>
      <c r="L52" s="7">
        <f t="shared" si="18"/>
        <v>1.2634561075293207</v>
      </c>
      <c r="M52" s="7">
        <f t="shared" si="18"/>
        <v>1.1438372784176785</v>
      </c>
      <c r="N52" s="7">
        <f t="shared" si="18"/>
        <v>1.6652957593957403</v>
      </c>
      <c r="O52" s="7">
        <f t="shared" si="18"/>
        <v>1.5593720007484102</v>
      </c>
      <c r="P52" s="7">
        <f t="shared" si="18"/>
        <v>1.1621918413913621</v>
      </c>
      <c r="Q52" s="7">
        <f t="shared" si="18"/>
        <v>1.4447197138416199</v>
      </c>
      <c r="R52" s="7">
        <f t="shared" si="18"/>
        <v>1.1621918413913621</v>
      </c>
      <c r="S52" s="7">
        <f t="shared" si="18"/>
        <v>1.0901939185419323</v>
      </c>
      <c r="T52" s="7">
        <f t="shared" si="18"/>
        <v>1.7997480388058575</v>
      </c>
      <c r="U52" s="31"/>
      <c r="V52" s="31"/>
      <c r="W52" s="31"/>
    </row>
    <row r="53" spans="1:42">
      <c r="A53" s="100"/>
      <c r="B53" t="s">
        <v>21</v>
      </c>
      <c r="C53" t="s">
        <v>82</v>
      </c>
      <c r="D53" s="3" t="s">
        <v>59</v>
      </c>
      <c r="E53">
        <v>2.0173980955674353</v>
      </c>
      <c r="F53">
        <v>1.5506159138870679</v>
      </c>
      <c r="G53">
        <v>1.9985486955326581</v>
      </c>
      <c r="H53">
        <v>1.2244144745798773</v>
      </c>
      <c r="I53">
        <v>1.2413790918580212</v>
      </c>
      <c r="J53">
        <v>1.1801821170095623</v>
      </c>
      <c r="K53">
        <v>1.7604088418330097</v>
      </c>
      <c r="L53">
        <v>1.5572826743173844</v>
      </c>
      <c r="M53">
        <v>1.0994360578736129</v>
      </c>
      <c r="N53">
        <v>2.313356483666388</v>
      </c>
      <c r="O53">
        <v>1.8924269053737612</v>
      </c>
      <c r="P53">
        <v>1.1900433130525174</v>
      </c>
      <c r="Q53" s="3">
        <v>1.6469524349366647</v>
      </c>
      <c r="R53">
        <v>1.1900433130525174</v>
      </c>
      <c r="S53">
        <v>1.0990230669131067</v>
      </c>
      <c r="T53">
        <v>1.7237750088411723</v>
      </c>
    </row>
    <row r="54" spans="1:42">
      <c r="A54" s="100"/>
      <c r="B54" t="s">
        <v>21</v>
      </c>
      <c r="C54" t="s">
        <v>83</v>
      </c>
      <c r="D54" s="3" t="s">
        <v>59</v>
      </c>
      <c r="E54">
        <v>1.8412869537749394</v>
      </c>
      <c r="F54">
        <v>1.5026182498458573</v>
      </c>
      <c r="G54">
        <v>1.8111620532422077</v>
      </c>
      <c r="H54">
        <v>1.2043379740553404</v>
      </c>
      <c r="I54">
        <v>1.2233231801507294</v>
      </c>
      <c r="J54">
        <v>1.1647201077901268</v>
      </c>
      <c r="K54">
        <v>1.6837398047222303</v>
      </c>
      <c r="L54">
        <v>1.4606978360217409</v>
      </c>
      <c r="M54">
        <v>1.2573768630135471</v>
      </c>
      <c r="N54">
        <v>2.115297252114468</v>
      </c>
      <c r="O54">
        <v>1.7412516498412085</v>
      </c>
      <c r="P54">
        <v>1.1625391857592227</v>
      </c>
      <c r="Q54" s="3">
        <v>1.6315042486214275</v>
      </c>
      <c r="R54">
        <v>1.1625391857592227</v>
      </c>
      <c r="S54">
        <v>1.0967064610855268</v>
      </c>
      <c r="T54">
        <v>1.8170833106272377</v>
      </c>
    </row>
    <row r="55" spans="1:42">
      <c r="A55" s="100"/>
      <c r="B55" t="s">
        <v>21</v>
      </c>
      <c r="C55" t="s">
        <v>84</v>
      </c>
      <c r="D55" s="3" t="s">
        <v>59</v>
      </c>
      <c r="E55">
        <v>2.0420776395177764</v>
      </c>
      <c r="F55">
        <v>1.5902379275399841</v>
      </c>
      <c r="G55">
        <v>2.1098945830123261</v>
      </c>
      <c r="H55">
        <v>1.2324890725593902</v>
      </c>
      <c r="I55">
        <v>1.248374055509391</v>
      </c>
      <c r="J55">
        <v>1.2137886619978246</v>
      </c>
      <c r="K55">
        <v>1.780634170918274</v>
      </c>
      <c r="L55">
        <v>1.5419028121020215</v>
      </c>
      <c r="M55">
        <v>1.148496421744464</v>
      </c>
      <c r="N55">
        <v>2.3501250224873331</v>
      </c>
      <c r="O55">
        <v>1.8392590738973018</v>
      </c>
      <c r="P55">
        <v>1.193108572534769</v>
      </c>
      <c r="Q55" s="3">
        <v>1.9573237897882443</v>
      </c>
      <c r="R55">
        <v>1.193108572534769</v>
      </c>
      <c r="S55">
        <v>1.1038076175421279</v>
      </c>
      <c r="T55">
        <v>1.8583857969491631</v>
      </c>
      <c r="U55" s="93" t="s">
        <v>46</v>
      </c>
    </row>
    <row r="56" spans="1:42">
      <c r="A56" s="100"/>
      <c r="B56" s="6" t="s">
        <v>26</v>
      </c>
      <c r="C56" s="6" t="s">
        <v>20</v>
      </c>
      <c r="D56" s="6"/>
      <c r="E56" s="7">
        <f>AVERAGE(E53:E55)</f>
        <v>1.9669208962867171</v>
      </c>
      <c r="F56" s="7">
        <f t="shared" ref="F56:T56" si="19">AVERAGE(F53:F55)</f>
        <v>1.5478240304243032</v>
      </c>
      <c r="G56" s="7">
        <f t="shared" si="19"/>
        <v>1.9732017772623973</v>
      </c>
      <c r="H56" s="7">
        <f t="shared" si="19"/>
        <v>1.2204138403982026</v>
      </c>
      <c r="I56" s="7">
        <f t="shared" si="19"/>
        <v>1.2376921091727138</v>
      </c>
      <c r="J56" s="7">
        <f t="shared" si="19"/>
        <v>1.1862302955991713</v>
      </c>
      <c r="K56" s="7">
        <f t="shared" si="19"/>
        <v>1.7415942724911713</v>
      </c>
      <c r="L56" s="7">
        <f t="shared" si="19"/>
        <v>1.5199611074803823</v>
      </c>
      <c r="M56" s="7">
        <f t="shared" si="19"/>
        <v>1.1684364475438747</v>
      </c>
      <c r="N56" s="7">
        <f t="shared" si="19"/>
        <v>2.2595929194227296</v>
      </c>
      <c r="O56" s="7">
        <f t="shared" si="19"/>
        <v>1.8243125430374239</v>
      </c>
      <c r="P56" s="7">
        <f t="shared" si="19"/>
        <v>1.1818970237821698</v>
      </c>
      <c r="Q56" s="7">
        <f t="shared" si="19"/>
        <v>1.7452601577821121</v>
      </c>
      <c r="R56" s="7">
        <f t="shared" si="19"/>
        <v>1.1818970237821698</v>
      </c>
      <c r="S56" s="7">
        <f t="shared" si="19"/>
        <v>1.0998457151802536</v>
      </c>
      <c r="T56" s="7">
        <f t="shared" si="19"/>
        <v>1.7997480388058575</v>
      </c>
      <c r="U56" s="93"/>
    </row>
    <row r="57" spans="1:42">
      <c r="A57" s="100"/>
      <c r="B57" t="s">
        <v>21</v>
      </c>
      <c r="C57" t="s">
        <v>82</v>
      </c>
      <c r="D57" s="13" t="s">
        <v>60</v>
      </c>
      <c r="E57" s="14">
        <f t="shared" ref="E57:S57" si="20">(E49*E17/(E17+E22))+(E53*E22/(E17+E22))</f>
        <v>1.9025646435504073</v>
      </c>
      <c r="F57" s="14">
        <f t="shared" si="20"/>
        <v>1.450175501103911</v>
      </c>
      <c r="G57" s="14">
        <f t="shared" si="20"/>
        <v>1.9487505127752847</v>
      </c>
      <c r="H57" s="14">
        <f t="shared" si="20"/>
        <v>1.1834896682898401</v>
      </c>
      <c r="I57" s="14">
        <f t="shared" si="20"/>
        <v>1.2097630656667329</v>
      </c>
      <c r="J57" s="14">
        <f t="shared" si="20"/>
        <v>1.1689068011170494</v>
      </c>
      <c r="K57" s="14">
        <f t="shared" si="20"/>
        <v>1.6343076190191903</v>
      </c>
      <c r="L57" s="14">
        <f t="shared" si="20"/>
        <v>1.505356638544715</v>
      </c>
      <c r="M57" s="14">
        <f t="shared" si="20"/>
        <v>1.1051042304703638</v>
      </c>
      <c r="N57" s="14">
        <f t="shared" si="20"/>
        <v>2.2066715090469966</v>
      </c>
      <c r="O57" s="14">
        <f t="shared" si="20"/>
        <v>1.8503892384278904</v>
      </c>
      <c r="P57" s="14">
        <f t="shared" si="20"/>
        <v>1.1799544458183224</v>
      </c>
      <c r="Q57" s="14">
        <f t="shared" si="20"/>
        <v>1.6015065102384383</v>
      </c>
      <c r="R57" s="14">
        <f t="shared" si="20"/>
        <v>1.1744312733544522</v>
      </c>
      <c r="S57" s="14">
        <f t="shared" si="20"/>
        <v>1.0896864606336381</v>
      </c>
      <c r="T57">
        <v>1.7237750088411723</v>
      </c>
      <c r="U57" s="23">
        <v>5.7999999999999989</v>
      </c>
    </row>
    <row r="58" spans="1:42">
      <c r="A58" s="59"/>
      <c r="B58" t="s">
        <v>21</v>
      </c>
      <c r="C58" t="s">
        <v>83</v>
      </c>
      <c r="D58" s="13" t="s">
        <v>60</v>
      </c>
      <c r="E58" s="14">
        <f t="shared" ref="E58:S58" si="21">(E50*E18/(E18+E23))+(E54*E23/(E18+E23))</f>
        <v>1.8016490330534156</v>
      </c>
      <c r="F58" s="14">
        <f t="shared" si="21"/>
        <v>1.4551320838953707</v>
      </c>
      <c r="G58" s="14">
        <f t="shared" si="21"/>
        <v>1.7783308474371551</v>
      </c>
      <c r="H58" s="14">
        <f t="shared" si="21"/>
        <v>1.1900699955195382</v>
      </c>
      <c r="I58" s="14">
        <f t="shared" si="21"/>
        <v>1.2050614314045474</v>
      </c>
      <c r="J58" s="14">
        <f t="shared" si="21"/>
        <v>1.1604450772529376</v>
      </c>
      <c r="K58" s="14">
        <f t="shared" si="21"/>
        <v>1.6181992572240746</v>
      </c>
      <c r="L58" s="14">
        <f t="shared" si="21"/>
        <v>1.4328186085772219</v>
      </c>
      <c r="M58" s="14">
        <f t="shared" si="21"/>
        <v>1.2573768630135471</v>
      </c>
      <c r="N58" s="14">
        <f t="shared" si="21"/>
        <v>2.0711189282505886</v>
      </c>
      <c r="O58" s="14">
        <f t="shared" si="21"/>
        <v>1.729809672493597</v>
      </c>
      <c r="P58" s="14">
        <f t="shared" si="21"/>
        <v>1.1624414640193281</v>
      </c>
      <c r="Q58" s="14">
        <f t="shared" si="21"/>
        <v>1.5815559889568409</v>
      </c>
      <c r="R58" s="14">
        <f t="shared" si="21"/>
        <v>1.1624108668462338</v>
      </c>
      <c r="S58" s="14">
        <f t="shared" si="21"/>
        <v>1.0878188983597605</v>
      </c>
      <c r="T58">
        <v>1.8170833106272377</v>
      </c>
      <c r="U58" s="23">
        <v>5.8166666666666673</v>
      </c>
    </row>
    <row r="59" spans="1:42">
      <c r="A59" s="59"/>
      <c r="B59" t="s">
        <v>21</v>
      </c>
      <c r="C59" t="s">
        <v>84</v>
      </c>
      <c r="D59" s="13" t="s">
        <v>60</v>
      </c>
      <c r="E59" s="14">
        <f t="shared" ref="E59:S59" si="22">(E51*E19/(E19+E24))+(E55*E24/(E19+E24))</f>
        <v>1.94802136041615</v>
      </c>
      <c r="F59" s="14">
        <f t="shared" si="22"/>
        <v>1.4876491566357188</v>
      </c>
      <c r="G59" s="14">
        <f t="shared" si="22"/>
        <v>2.0482737123704888</v>
      </c>
      <c r="H59" s="14">
        <f t="shared" si="22"/>
        <v>1.1901950035434719</v>
      </c>
      <c r="I59" s="14">
        <f t="shared" si="22"/>
        <v>1.220394757448322</v>
      </c>
      <c r="J59" s="14">
        <f t="shared" si="22"/>
        <v>1.1958841351389378</v>
      </c>
      <c r="K59" s="14">
        <f t="shared" si="22"/>
        <v>1.6743877416329438</v>
      </c>
      <c r="L59" s="14">
        <f t="shared" si="22"/>
        <v>1.5024876095429303</v>
      </c>
      <c r="M59" s="14">
        <f t="shared" si="22"/>
        <v>1.1486657023689866</v>
      </c>
      <c r="N59" s="14">
        <f t="shared" si="22"/>
        <v>2.2580842762869149</v>
      </c>
      <c r="O59" s="14">
        <f t="shared" si="22"/>
        <v>1.8033136667398568</v>
      </c>
      <c r="P59" s="14">
        <f t="shared" si="22"/>
        <v>1.1890204937100557</v>
      </c>
      <c r="Q59" s="14">
        <f t="shared" si="22"/>
        <v>1.8862476135969941</v>
      </c>
      <c r="R59" s="14">
        <f t="shared" si="22"/>
        <v>1.179093733030036</v>
      </c>
      <c r="S59" s="14">
        <f t="shared" si="22"/>
        <v>1.0998476828477064</v>
      </c>
      <c r="T59">
        <v>1.8583857969491631</v>
      </c>
      <c r="U59" s="23">
        <v>5.6500000000000012</v>
      </c>
    </row>
    <row r="60" spans="1:42">
      <c r="A60" s="59"/>
      <c r="B60" s="6" t="s">
        <v>21</v>
      </c>
      <c r="C60" s="6" t="s">
        <v>20</v>
      </c>
      <c r="D60" s="17"/>
      <c r="E60" s="7">
        <f>AVERAGE(E57:E59)</f>
        <v>1.8840783456733243</v>
      </c>
      <c r="F60" s="7">
        <f t="shared" ref="F60:T60" si="23">AVERAGE(F57:F59)</f>
        <v>1.4643189138783335</v>
      </c>
      <c r="G60" s="7">
        <f t="shared" si="23"/>
        <v>1.9251183575276427</v>
      </c>
      <c r="H60" s="7">
        <f t="shared" si="23"/>
        <v>1.1879182224509501</v>
      </c>
      <c r="I60" s="7">
        <f t="shared" si="23"/>
        <v>1.2117397515065342</v>
      </c>
      <c r="J60" s="7">
        <f t="shared" si="23"/>
        <v>1.1750786711696415</v>
      </c>
      <c r="K60" s="7">
        <f t="shared" si="23"/>
        <v>1.6422982059587363</v>
      </c>
      <c r="L60" s="7">
        <f t="shared" si="23"/>
        <v>1.4802209522216223</v>
      </c>
      <c r="M60" s="7">
        <f t="shared" si="23"/>
        <v>1.1703822652842992</v>
      </c>
      <c r="N60" s="7">
        <f t="shared" si="23"/>
        <v>2.1786249045281667</v>
      </c>
      <c r="O60" s="7">
        <f t="shared" si="23"/>
        <v>1.7945041925537815</v>
      </c>
      <c r="P60" s="7">
        <f t="shared" si="23"/>
        <v>1.1771388011825688</v>
      </c>
      <c r="Q60" s="7">
        <f t="shared" si="23"/>
        <v>1.6897700375974243</v>
      </c>
      <c r="R60" s="7">
        <f t="shared" si="23"/>
        <v>1.1719786244102408</v>
      </c>
      <c r="S60" s="7">
        <f t="shared" si="23"/>
        <v>1.0924510139470349</v>
      </c>
      <c r="T60" s="7">
        <f t="shared" si="23"/>
        <v>1.7997480388058575</v>
      </c>
    </row>
    <row r="63" spans="1:42" ht="30">
      <c r="A63" s="38"/>
      <c r="B63" s="1" t="s">
        <v>104</v>
      </c>
      <c r="C63" s="1"/>
      <c r="D63" s="1"/>
      <c r="E63" s="1"/>
      <c r="F63" s="1"/>
      <c r="G63" s="1"/>
      <c r="V63" s="24" t="s">
        <v>28</v>
      </c>
      <c r="W63" s="24" t="s">
        <v>29</v>
      </c>
      <c r="AG63" t="s">
        <v>94</v>
      </c>
    </row>
    <row r="64" spans="1:42">
      <c r="A64" s="38"/>
      <c r="B64" s="12"/>
      <c r="C64" s="10"/>
      <c r="D64" s="12"/>
      <c r="E64" s="54" t="s">
        <v>48</v>
      </c>
      <c r="F64" s="54" t="s">
        <v>49</v>
      </c>
      <c r="G64" s="54" t="s">
        <v>61</v>
      </c>
      <c r="H64" s="54" t="s">
        <v>50</v>
      </c>
      <c r="I64" s="54" t="s">
        <v>79</v>
      </c>
      <c r="J64" s="54" t="s">
        <v>62</v>
      </c>
      <c r="K64" s="54" t="s">
        <v>63</v>
      </c>
      <c r="L64" s="54" t="s">
        <v>64</v>
      </c>
      <c r="M64" s="54" t="s">
        <v>51</v>
      </c>
      <c r="N64" s="54" t="s">
        <v>52</v>
      </c>
      <c r="O64" s="54" t="s">
        <v>53</v>
      </c>
      <c r="P64" s="54" t="s">
        <v>54</v>
      </c>
      <c r="Q64" s="54" t="s">
        <v>55</v>
      </c>
      <c r="R64" s="54" t="s">
        <v>56</v>
      </c>
      <c r="S64" s="54" t="s">
        <v>57</v>
      </c>
      <c r="V64" t="s">
        <v>30</v>
      </c>
      <c r="Y64" s="61" t="s">
        <v>72</v>
      </c>
      <c r="Z64" s="61" t="s">
        <v>73</v>
      </c>
      <c r="AA64" s="61" t="s">
        <v>74</v>
      </c>
      <c r="AB64" s="61" t="s">
        <v>75</v>
      </c>
      <c r="AC64" s="61" t="s">
        <v>76</v>
      </c>
      <c r="AD64" s="61" t="s">
        <v>77</v>
      </c>
      <c r="AE64" s="61" t="s">
        <v>78</v>
      </c>
      <c r="AG64" s="61" t="s">
        <v>72</v>
      </c>
      <c r="AH64" s="61" t="s">
        <v>73</v>
      </c>
      <c r="AI64" s="61" t="s">
        <v>74</v>
      </c>
      <c r="AJ64" s="61" t="s">
        <v>75</v>
      </c>
      <c r="AK64" s="61" t="s">
        <v>76</v>
      </c>
      <c r="AL64" s="61" t="s">
        <v>77</v>
      </c>
      <c r="AM64" s="61" t="s">
        <v>78</v>
      </c>
      <c r="AN64" s="54" t="s">
        <v>54</v>
      </c>
      <c r="AO64" s="54" t="s">
        <v>56</v>
      </c>
      <c r="AP64" s="54" t="s">
        <v>57</v>
      </c>
    </row>
    <row r="65" spans="1:42">
      <c r="A65" s="38"/>
      <c r="B65" t="s">
        <v>31</v>
      </c>
      <c r="C65" t="s">
        <v>82</v>
      </c>
      <c r="D65" s="3" t="s">
        <v>58</v>
      </c>
      <c r="E65" s="5">
        <f t="shared" ref="E65:S65" si="24">((E49-E$30*0.1)/0.9-E$39)/(E$31-E$30)/$U57*24*(E17)*(1+($W$65/4)/100)</f>
        <v>4.3037052808661776E-2</v>
      </c>
      <c r="F65" s="5">
        <f t="shared" si="24"/>
        <v>0.10682495135312255</v>
      </c>
      <c r="G65" s="5">
        <f t="shared" si="24"/>
        <v>4.7427706568359132E-3</v>
      </c>
      <c r="H65" s="5">
        <f t="shared" si="24"/>
        <v>7.4630159416035319E-2</v>
      </c>
      <c r="I65" s="5">
        <f t="shared" si="24"/>
        <v>6.3307120236333709E-3</v>
      </c>
      <c r="J65" s="5">
        <f t="shared" si="24"/>
        <v>4.2267533973968952E-4</v>
      </c>
      <c r="K65" s="5">
        <f t="shared" si="24"/>
        <v>2.7884357121415727E-2</v>
      </c>
      <c r="L65" s="5">
        <f t="shared" si="24"/>
        <v>6.7666417805384285E-3</v>
      </c>
      <c r="M65" s="5">
        <f t="shared" si="24"/>
        <v>4.0880393437789923E-4</v>
      </c>
      <c r="N65" s="5">
        <f t="shared" si="24"/>
        <v>0.17156864641367203</v>
      </c>
      <c r="O65" s="5">
        <f t="shared" si="24"/>
        <v>0.2044369986324141</v>
      </c>
      <c r="P65" s="5">
        <f t="shared" si="24"/>
        <v>1.7039494350165648E-3</v>
      </c>
      <c r="Q65" s="5">
        <f t="shared" si="24"/>
        <v>3.1987813628986186E-3</v>
      </c>
      <c r="R65" s="5">
        <f t="shared" si="24"/>
        <v>0.16664891937091414</v>
      </c>
      <c r="S65" s="5">
        <f t="shared" si="24"/>
        <v>0.23387733205726444</v>
      </c>
      <c r="T65" s="67"/>
      <c r="U65" s="67"/>
      <c r="V65" s="18">
        <v>145.29973948672074</v>
      </c>
      <c r="W65" s="18">
        <v>29.341176470588231</v>
      </c>
      <c r="Y65" s="5">
        <f t="shared" ref="Y65:Y67" si="25">E65+F65+H65+Q65</f>
        <v>0.22769094494071826</v>
      </c>
      <c r="Z65" s="5">
        <f t="shared" ref="Z65:Z67" si="26">G65+J65+K65</f>
        <v>3.3049803117991328E-2</v>
      </c>
      <c r="AA65" s="5">
        <f>L65</f>
        <v>6.7666417805384285E-3</v>
      </c>
      <c r="AB65" s="5">
        <f t="shared" ref="AB65:AB67" si="27">I65+M65+N65+O65</f>
        <v>0.38274516100409739</v>
      </c>
      <c r="AC65" s="5">
        <f t="shared" ref="AC65:AC67" si="28">P65+R65+S65</f>
        <v>0.40223020086319516</v>
      </c>
      <c r="AD65" s="5">
        <f t="shared" ref="AD65:AD67" si="29">AB65+AC65</f>
        <v>0.78497536186729255</v>
      </c>
      <c r="AE65" s="5">
        <f t="shared" ref="AE65:AE67" si="30">SUM(E65:S65)</f>
        <v>1.0524827517065407</v>
      </c>
      <c r="AG65">
        <f>Y65/(Y65+Y70)*100</f>
        <v>34.938491727781283</v>
      </c>
      <c r="AH65">
        <f t="shared" ref="AH65:AM67" si="31">Z65/(Z65+Z70)*100</f>
        <v>9.0125130627588472</v>
      </c>
      <c r="AI65">
        <f t="shared" si="31"/>
        <v>7.6843402928417319</v>
      </c>
      <c r="AJ65">
        <f t="shared" si="31"/>
        <v>63.74668855971094</v>
      </c>
      <c r="AK65">
        <f t="shared" si="31"/>
        <v>83.196494821858735</v>
      </c>
      <c r="AL65">
        <f t="shared" si="31"/>
        <v>83.722768662217049</v>
      </c>
      <c r="AM65">
        <f t="shared" si="31"/>
        <v>36.637871677725954</v>
      </c>
      <c r="AN65">
        <f>P65/(P65+P70)*100</f>
        <v>27.119995933281594</v>
      </c>
      <c r="AO65">
        <f t="shared" ref="AO65:AP67" si="32">R65/(R65+R70)*100</f>
        <v>50.830852696373142</v>
      </c>
      <c r="AP65">
        <f t="shared" si="32"/>
        <v>77.165523822332844</v>
      </c>
    </row>
    <row r="66" spans="1:42">
      <c r="A66" s="38"/>
      <c r="B66" t="s">
        <v>31</v>
      </c>
      <c r="C66" t="s">
        <v>83</v>
      </c>
      <c r="D66" s="3" t="s">
        <v>58</v>
      </c>
      <c r="E66" s="5">
        <f t="shared" ref="E66:S66" si="33">((E50-E$30*0.1)/0.9-E$39)/(E$31-E$30)/$U58*24*(E18)*(1+($W$65/4)/100)</f>
        <v>3.0531660759378881E-2</v>
      </c>
      <c r="F66" s="5">
        <f t="shared" si="33"/>
        <v>6.8449322668092658E-2</v>
      </c>
      <c r="G66" s="5">
        <f t="shared" si="33"/>
        <v>6.6899853858536336E-3</v>
      </c>
      <c r="H66" s="5">
        <f t="shared" si="33"/>
        <v>5.2054005080058689E-2</v>
      </c>
      <c r="I66" s="5">
        <f t="shared" si="33"/>
        <v>4.4803741968212681E-3</v>
      </c>
      <c r="J66" s="5">
        <f t="shared" si="33"/>
        <v>1.0634192639001557E-4</v>
      </c>
      <c r="K66" s="5">
        <f t="shared" si="33"/>
        <v>2.1127346357409212E-2</v>
      </c>
      <c r="L66" s="5">
        <f t="shared" si="33"/>
        <v>5.4692483820046817E-3</v>
      </c>
      <c r="M66" s="5">
        <f t="shared" si="33"/>
        <v>0</v>
      </c>
      <c r="N66" s="5">
        <f t="shared" si="33"/>
        <v>0.13302813188849755</v>
      </c>
      <c r="O66" s="5">
        <f t="shared" si="33"/>
        <v>0.14800096310933228</v>
      </c>
      <c r="P66" s="5">
        <f t="shared" si="33"/>
        <v>1.6180167088638954E-3</v>
      </c>
      <c r="Q66" s="5">
        <f t="shared" si="33"/>
        <v>4.7860706338471413E-3</v>
      </c>
      <c r="R66" s="5">
        <f t="shared" si="33"/>
        <v>0.10428558349666719</v>
      </c>
      <c r="S66" s="5">
        <f t="shared" si="33"/>
        <v>0.11999922513663835</v>
      </c>
      <c r="T66" s="67"/>
      <c r="U66" s="67"/>
      <c r="V66" s="18">
        <v>145.29973948672074</v>
      </c>
      <c r="W66" s="18">
        <v>29.341176470588231</v>
      </c>
      <c r="Y66" s="5">
        <f t="shared" si="25"/>
        <v>0.15582105914137737</v>
      </c>
      <c r="Z66" s="5">
        <f t="shared" si="26"/>
        <v>2.792367366965286E-2</v>
      </c>
      <c r="AA66" s="5">
        <f t="shared" ref="AA66:AA67" si="34">L66</f>
        <v>5.4692483820046817E-3</v>
      </c>
      <c r="AB66" s="5">
        <f t="shared" si="27"/>
        <v>0.28550946919465109</v>
      </c>
      <c r="AC66" s="5">
        <f t="shared" si="28"/>
        <v>0.22590282534216943</v>
      </c>
      <c r="AD66" s="5">
        <f t="shared" si="29"/>
        <v>0.51141229453682047</v>
      </c>
      <c r="AE66" s="5">
        <f t="shared" si="30"/>
        <v>0.70062627572985536</v>
      </c>
      <c r="AG66">
        <f t="shared" ref="AG66:AG67" si="35">Y66/(Y66+Y71)*100</f>
        <v>15.179802870400774</v>
      </c>
      <c r="AH66">
        <f t="shared" si="31"/>
        <v>3.8375272556449653</v>
      </c>
      <c r="AI66">
        <f t="shared" si="31"/>
        <v>8.2256673295151455</v>
      </c>
      <c r="AJ66">
        <f t="shared" si="31"/>
        <v>40.838219495418898</v>
      </c>
      <c r="AK66">
        <f t="shared" si="31"/>
        <v>56.594488366110554</v>
      </c>
      <c r="AL66">
        <f t="shared" si="31"/>
        <v>64.382531648903722</v>
      </c>
      <c r="AM66">
        <f t="shared" si="31"/>
        <v>16.527264540357361</v>
      </c>
      <c r="AN66">
        <f>P66/(P66+P71)*100</f>
        <v>32.570480192970152</v>
      </c>
      <c r="AO66">
        <f t="shared" si="32"/>
        <v>50.510121002057865</v>
      </c>
      <c r="AP66">
        <f t="shared" si="32"/>
        <v>76.373776948304481</v>
      </c>
    </row>
    <row r="67" spans="1:42">
      <c r="A67" s="38"/>
      <c r="B67" t="s">
        <v>31</v>
      </c>
      <c r="C67" t="s">
        <v>84</v>
      </c>
      <c r="D67" s="3" t="s">
        <v>58</v>
      </c>
      <c r="E67" s="5">
        <f t="shared" ref="E67:S67" si="36">((E51-E$30*0.1)/0.9-E$39)/(E$31-E$30)/$U59*24*(E19)*(1+($W$65/4)/100)</f>
        <v>4.2651305886002876E-2</v>
      </c>
      <c r="F67" s="5">
        <f t="shared" si="36"/>
        <v>9.5910894476462963E-2</v>
      </c>
      <c r="G67" s="5">
        <f t="shared" si="36"/>
        <v>6.7587041368440222E-3</v>
      </c>
      <c r="H67" s="5">
        <f t="shared" si="36"/>
        <v>6.5867561153230156E-2</v>
      </c>
      <c r="I67" s="5">
        <f t="shared" si="36"/>
        <v>6.8745303226762184E-3</v>
      </c>
      <c r="J67" s="5">
        <f t="shared" si="36"/>
        <v>5.3908100381496198E-4</v>
      </c>
      <c r="K67" s="5">
        <f t="shared" si="36"/>
        <v>3.2459503145141767E-2</v>
      </c>
      <c r="L67" s="5">
        <f t="shared" si="36"/>
        <v>7.895883566827749E-3</v>
      </c>
      <c r="M67" s="5">
        <f t="shared" si="36"/>
        <v>4.7101383378624523E-4</v>
      </c>
      <c r="N67" s="5">
        <f t="shared" si="36"/>
        <v>0.19599868608210783</v>
      </c>
      <c r="O67" s="5">
        <f t="shared" si="36"/>
        <v>0.22276639279272911</v>
      </c>
      <c r="P67" s="5">
        <f t="shared" si="36"/>
        <v>2.0338774019328684E-3</v>
      </c>
      <c r="Q67" s="5">
        <f t="shared" si="36"/>
        <v>4.2108621703176689E-3</v>
      </c>
      <c r="R67" s="5">
        <f t="shared" si="36"/>
        <v>0.14946503855144214</v>
      </c>
      <c r="S67" s="5">
        <f t="shared" si="36"/>
        <v>0.33476812913660897</v>
      </c>
      <c r="T67" s="67"/>
      <c r="U67" s="67"/>
      <c r="V67" s="18">
        <v>145.29973948672074</v>
      </c>
      <c r="W67" s="18">
        <v>29.341176470588231</v>
      </c>
      <c r="Y67" s="5">
        <f t="shared" si="25"/>
        <v>0.20864062368601363</v>
      </c>
      <c r="Z67" s="5">
        <f t="shared" si="26"/>
        <v>3.9757288285800753E-2</v>
      </c>
      <c r="AA67" s="5">
        <f t="shared" si="34"/>
        <v>7.895883566827749E-3</v>
      </c>
      <c r="AB67" s="5">
        <f t="shared" si="27"/>
        <v>0.42611062303129943</v>
      </c>
      <c r="AC67" s="5">
        <f t="shared" si="28"/>
        <v>0.48626704508998397</v>
      </c>
      <c r="AD67" s="5">
        <f t="shared" si="29"/>
        <v>0.9123776681212834</v>
      </c>
      <c r="AE67" s="5">
        <f t="shared" si="30"/>
        <v>1.1686714636599254</v>
      </c>
      <c r="AF67" s="22"/>
      <c r="AG67">
        <f t="shared" si="35"/>
        <v>19.330710127044345</v>
      </c>
      <c r="AH67">
        <f t="shared" si="31"/>
        <v>9.0776201681156099</v>
      </c>
      <c r="AI67">
        <f t="shared" si="31"/>
        <v>5.5876418861436639</v>
      </c>
      <c r="AJ67">
        <f t="shared" si="31"/>
        <v>6.1183040488035401</v>
      </c>
      <c r="AK67">
        <f t="shared" si="31"/>
        <v>56.987144567084115</v>
      </c>
      <c r="AL67">
        <f t="shared" si="31"/>
        <v>11.670495396246061</v>
      </c>
      <c r="AM67">
        <f t="shared" si="31"/>
        <v>12.332419625890118</v>
      </c>
      <c r="AN67">
        <f>P67/(P67+P72)*100</f>
        <v>8.6468986061577056</v>
      </c>
      <c r="AO67">
        <f t="shared" si="32"/>
        <v>38.48754594963227</v>
      </c>
      <c r="AP67">
        <f t="shared" si="32"/>
        <v>75.838130094300141</v>
      </c>
    </row>
    <row r="68" spans="1:42">
      <c r="A68" s="38"/>
      <c r="C68" s="6" t="s">
        <v>20</v>
      </c>
      <c r="D68" s="6"/>
      <c r="E68" s="7">
        <f>AVERAGE(E65:E67)</f>
        <v>3.8740006484681178E-2</v>
      </c>
      <c r="F68" s="7">
        <f t="shared" ref="F68:S68" si="37">AVERAGE(F65:F67)</f>
        <v>9.0395056165892718E-2</v>
      </c>
      <c r="G68" s="7">
        <f t="shared" si="37"/>
        <v>6.0638200598445227E-3</v>
      </c>
      <c r="H68" s="7">
        <f t="shared" si="37"/>
        <v>6.4183908549774724E-2</v>
      </c>
      <c r="I68" s="7">
        <f t="shared" si="37"/>
        <v>5.8952055143769522E-3</v>
      </c>
      <c r="J68" s="7">
        <f t="shared" si="37"/>
        <v>3.5603275664822237E-4</v>
      </c>
      <c r="K68" s="7">
        <f t="shared" si="37"/>
        <v>2.7157068874655566E-2</v>
      </c>
      <c r="L68" s="7">
        <f t="shared" si="37"/>
        <v>6.7105912431236203E-3</v>
      </c>
      <c r="M68" s="7">
        <f t="shared" si="37"/>
        <v>2.9327258938804815E-4</v>
      </c>
      <c r="N68" s="7">
        <f t="shared" si="37"/>
        <v>0.16686515479475914</v>
      </c>
      <c r="O68" s="7">
        <f t="shared" si="37"/>
        <v>0.19173478484482517</v>
      </c>
      <c r="P68" s="7">
        <f t="shared" si="37"/>
        <v>1.7852811819377764E-3</v>
      </c>
      <c r="Q68" s="7">
        <f t="shared" si="37"/>
        <v>4.0652380556878099E-3</v>
      </c>
      <c r="R68" s="7">
        <f t="shared" si="37"/>
        <v>0.14013318047300782</v>
      </c>
      <c r="S68" s="7">
        <f t="shared" si="37"/>
        <v>0.22954822877683725</v>
      </c>
      <c r="T68" s="68"/>
      <c r="U68" s="69"/>
      <c r="V68" s="3"/>
      <c r="W68" s="3"/>
      <c r="Y68" s="7">
        <f>AVERAGE(Y65:Y67)</f>
        <v>0.19738420925603642</v>
      </c>
      <c r="Z68" s="7">
        <f t="shared" ref="Z68:AE68" si="38">AVERAGE(Z65:Z67)</f>
        <v>3.3576921691148315E-2</v>
      </c>
      <c r="AA68" s="7">
        <f t="shared" si="38"/>
        <v>6.7105912431236203E-3</v>
      </c>
      <c r="AB68" s="7">
        <f t="shared" si="38"/>
        <v>0.3647884177433493</v>
      </c>
      <c r="AC68" s="7">
        <f t="shared" si="38"/>
        <v>0.37146669043178288</v>
      </c>
      <c r="AD68" s="7">
        <f t="shared" si="38"/>
        <v>0.73625510817513218</v>
      </c>
      <c r="AE68" s="7">
        <f t="shared" si="38"/>
        <v>0.97392683036544048</v>
      </c>
      <c r="AF68" s="22" t="s">
        <v>91</v>
      </c>
      <c r="AG68" s="7">
        <f>AVERAGE(AG65:AG67)</f>
        <v>23.149668241742134</v>
      </c>
      <c r="AH68" s="7">
        <f t="shared" ref="AH68:AM68" si="39">AVERAGE(AH65:AH67)</f>
        <v>7.3092201621731405</v>
      </c>
      <c r="AI68" s="7">
        <f t="shared" si="39"/>
        <v>7.1658831695001801</v>
      </c>
      <c r="AJ68" s="7">
        <f t="shared" si="39"/>
        <v>36.90107070131112</v>
      </c>
      <c r="AK68" s="7">
        <f t="shared" si="39"/>
        <v>65.592709251684468</v>
      </c>
      <c r="AL68" s="7">
        <f t="shared" si="39"/>
        <v>53.258598569122277</v>
      </c>
      <c r="AM68" s="7">
        <f t="shared" si="39"/>
        <v>21.832518614657811</v>
      </c>
      <c r="AN68" s="68"/>
    </row>
    <row r="69" spans="1:42">
      <c r="C69" t="s">
        <v>93</v>
      </c>
      <c r="E69" s="67">
        <f>E68/(E68+E73)*100</f>
        <v>12.42569438720842</v>
      </c>
      <c r="F69" s="67">
        <f t="shared" ref="F69:R69" si="40">F68/(F68+F73)*100</f>
        <v>29.095605808361203</v>
      </c>
      <c r="G69" s="67">
        <f t="shared" si="40"/>
        <v>6.7896775695095002</v>
      </c>
      <c r="H69" s="67">
        <f t="shared" si="40"/>
        <v>45.395066324701936</v>
      </c>
      <c r="I69" s="67">
        <f t="shared" si="40"/>
        <v>18.518922590266008</v>
      </c>
      <c r="J69" s="67">
        <f t="shared" si="40"/>
        <v>12.908809902418708</v>
      </c>
      <c r="K69" s="67">
        <f t="shared" si="40"/>
        <v>12.154107971108115</v>
      </c>
      <c r="L69" s="67">
        <f t="shared" si="40"/>
        <v>6.8045544205951654</v>
      </c>
      <c r="M69" s="67">
        <f t="shared" si="40"/>
        <v>4.8559424216343388</v>
      </c>
      <c r="N69" s="67">
        <f t="shared" si="40"/>
        <v>6.8774483184267261</v>
      </c>
      <c r="O69" s="67">
        <f t="shared" si="40"/>
        <v>7.0348939595535596</v>
      </c>
      <c r="P69" s="67">
        <f t="shared" si="40"/>
        <v>15.40265627956374</v>
      </c>
      <c r="Q69" s="67">
        <f t="shared" si="40"/>
        <v>9.8917188788341779</v>
      </c>
      <c r="R69" s="67">
        <f t="shared" si="40"/>
        <v>45.563805645345482</v>
      </c>
      <c r="S69" s="67">
        <f>S68/(S68+S73)*100</f>
        <v>76.377680027095252</v>
      </c>
      <c r="T69" s="22"/>
      <c r="U69" s="22"/>
      <c r="Y69" s="61" t="s">
        <v>72</v>
      </c>
      <c r="Z69" s="61" t="s">
        <v>73</v>
      </c>
      <c r="AA69" s="61" t="s">
        <v>74</v>
      </c>
      <c r="AB69" s="61" t="s">
        <v>75</v>
      </c>
      <c r="AC69" s="61" t="s">
        <v>76</v>
      </c>
      <c r="AD69" s="61" t="s">
        <v>77</v>
      </c>
      <c r="AE69" s="61" t="s">
        <v>78</v>
      </c>
      <c r="AF69" s="71" t="s">
        <v>90</v>
      </c>
      <c r="AG69" s="22">
        <f>_xlfn.STDEV.S(AG65:AG67)</f>
        <v>10.418242517433312</v>
      </c>
      <c r="AH69" s="22">
        <f t="shared" ref="AH69:AM69" si="41">_xlfn.STDEV.S(AH65:AH67)</f>
        <v>3.0067504821186164</v>
      </c>
      <c r="AI69" s="22">
        <f t="shared" si="41"/>
        <v>1.3933387605053291</v>
      </c>
      <c r="AJ69" s="22">
        <f t="shared" si="41"/>
        <v>29.015229290916469</v>
      </c>
      <c r="AK69" s="22">
        <f t="shared" si="41"/>
        <v>15.246589603040745</v>
      </c>
      <c r="AL69" s="22">
        <f t="shared" si="41"/>
        <v>37.291941972376968</v>
      </c>
      <c r="AM69" s="22">
        <f t="shared" si="41"/>
        <v>12.992230003185901</v>
      </c>
      <c r="AN69" s="22"/>
    </row>
    <row r="70" spans="1:42">
      <c r="A70" s="55"/>
      <c r="B70" t="s">
        <v>31</v>
      </c>
      <c r="C70" t="s">
        <v>82</v>
      </c>
      <c r="D70" s="3" t="s">
        <v>59</v>
      </c>
      <c r="E70" s="5">
        <f t="shared" ref="E70:S70" si="42">((E53-E$30*0.1)/0.9-E$43)/(E$31-E$30)/$U57*24*(E22)*(1+($W$65/4)/100)</f>
        <v>0.24804225104353919</v>
      </c>
      <c r="F70" s="5">
        <f t="shared" si="42"/>
        <v>0.19506766149140431</v>
      </c>
      <c r="G70" s="5">
        <f t="shared" si="42"/>
        <v>7.739295169583485E-2</v>
      </c>
      <c r="H70" s="5">
        <f t="shared" si="42"/>
        <v>6.9040221058502993E-2</v>
      </c>
      <c r="I70" s="5">
        <f t="shared" si="42"/>
        <v>2.3630449906148439E-2</v>
      </c>
      <c r="J70" s="5">
        <f t="shared" si="42"/>
        <v>1.3273480799575288E-3</v>
      </c>
      <c r="K70" s="5">
        <f t="shared" si="42"/>
        <v>0.17432380756580437</v>
      </c>
      <c r="L70" s="5">
        <f t="shared" si="42"/>
        <v>8.129090802424864E-2</v>
      </c>
      <c r="M70" s="5">
        <f t="shared" si="42"/>
        <v>2.1054023352139336E-3</v>
      </c>
      <c r="N70" s="5">
        <f t="shared" si="42"/>
        <v>2.0283894870228343</v>
      </c>
      <c r="O70" s="5">
        <f t="shared" si="42"/>
        <v>2.3991411476596674</v>
      </c>
      <c r="P70" s="5">
        <f t="shared" si="42"/>
        <v>4.5790508987905735E-3</v>
      </c>
      <c r="Q70" s="5">
        <f t="shared" si="42"/>
        <v>1.5845554787531246E-2</v>
      </c>
      <c r="R70" s="5">
        <f t="shared" si="42"/>
        <v>0.1612010192605596</v>
      </c>
      <c r="S70" s="5">
        <f t="shared" si="42"/>
        <v>6.920793254321625E-2</v>
      </c>
      <c r="T70" s="67"/>
      <c r="U70" s="67"/>
      <c r="Y70" s="5">
        <f>E71+F71+H71+Q71</f>
        <v>0.42399987993730642</v>
      </c>
      <c r="Z70" s="5">
        <f t="shared" ref="Z70:AE71" si="43">F71+G71+I71+R71</f>
        <v>0.33366037957853567</v>
      </c>
      <c r="AA70" s="5">
        <f>L70</f>
        <v>8.129090802424864E-2</v>
      </c>
      <c r="AB70" s="5">
        <f t="shared" si="43"/>
        <v>0.21767059336969025</v>
      </c>
      <c r="AC70" s="5">
        <f t="shared" si="43"/>
        <v>8.1239928166224856E-2</v>
      </c>
      <c r="AD70" s="5">
        <f t="shared" si="43"/>
        <v>0.15261350960721387</v>
      </c>
      <c r="AE70" s="5">
        <f t="shared" si="43"/>
        <v>1.8201807069255258</v>
      </c>
      <c r="AF70" s="22"/>
      <c r="AG70" s="22"/>
      <c r="AH70" s="22"/>
      <c r="AI70" s="22"/>
      <c r="AJ70" s="22"/>
      <c r="AK70" s="22"/>
      <c r="AL70" s="22"/>
      <c r="AM70" s="22"/>
      <c r="AN70" s="22"/>
    </row>
    <row r="71" spans="1:42">
      <c r="A71" s="55"/>
      <c r="B71" t="s">
        <v>31</v>
      </c>
      <c r="C71" t="s">
        <v>83</v>
      </c>
      <c r="D71" s="3" t="s">
        <v>59</v>
      </c>
      <c r="E71" s="5">
        <f t="shared" ref="E71:S71" si="44">((E54-E$30*0.1)/0.9-E$43)/(E$31-E$30)/$U58*24*(E23)*(1+($W$65/4)/100)</f>
        <v>0.19248465008869664</v>
      </c>
      <c r="F71" s="5">
        <f t="shared" si="44"/>
        <v>0.16409423809387433</v>
      </c>
      <c r="G71" s="5">
        <f t="shared" si="44"/>
        <v>4.8562596737490325E-2</v>
      </c>
      <c r="H71" s="5">
        <f t="shared" si="44"/>
        <v>5.4270867265933387E-2</v>
      </c>
      <c r="I71" s="5">
        <f t="shared" si="44"/>
        <v>1.8824401120301072E-2</v>
      </c>
      <c r="J71" s="5">
        <f t="shared" si="44"/>
        <v>1.3947489910453152E-3</v>
      </c>
      <c r="K71" s="5">
        <f t="shared" si="44"/>
        <v>0.14457532498345579</v>
      </c>
      <c r="L71" s="5">
        <f t="shared" si="44"/>
        <v>6.1020778054878475E-2</v>
      </c>
      <c r="M71" s="5">
        <f t="shared" si="44"/>
        <v>6.6434356327127603E-3</v>
      </c>
      <c r="N71" s="5">
        <f t="shared" si="44"/>
        <v>1.6145846038871916</v>
      </c>
      <c r="O71" s="5">
        <f t="shared" si="44"/>
        <v>1.8427663475809164</v>
      </c>
      <c r="P71" s="5">
        <f t="shared" si="44"/>
        <v>3.3497230950249035E-3</v>
      </c>
      <c r="Q71" s="5">
        <f t="shared" si="44"/>
        <v>1.3150124488802054E-2</v>
      </c>
      <c r="R71" s="5">
        <f t="shared" si="44"/>
        <v>0.10217914362686996</v>
      </c>
      <c r="S71" s="5">
        <f t="shared" si="44"/>
        <v>3.712175267995288E-2</v>
      </c>
      <c r="T71" s="67"/>
      <c r="U71" s="67"/>
      <c r="Y71" s="5">
        <f>E72+F72+H72+Q72</f>
        <v>0.87068146181832606</v>
      </c>
      <c r="Z71" s="5">
        <f t="shared" si="43"/>
        <v>0.6997238923138176</v>
      </c>
      <c r="AA71" s="5">
        <f t="shared" ref="AA71:AA72" si="45">L71</f>
        <v>6.1020778054878475E-2</v>
      </c>
      <c r="AB71" s="5">
        <f t="shared" si="43"/>
        <v>0.41361373627878684</v>
      </c>
      <c r="AC71" s="5">
        <f t="shared" si="43"/>
        <v>0.17325764392614668</v>
      </c>
      <c r="AD71" s="5">
        <f t="shared" si="43"/>
        <v>0.28292163648300533</v>
      </c>
      <c r="AE71" s="5">
        <f t="shared" si="43"/>
        <v>3.5385887136534158</v>
      </c>
      <c r="AF71" s="22"/>
      <c r="AG71" s="22"/>
      <c r="AH71" s="22"/>
      <c r="AI71" s="22"/>
      <c r="AJ71" s="22"/>
      <c r="AK71" s="22"/>
      <c r="AL71" s="22"/>
      <c r="AM71" s="22"/>
      <c r="AN71" s="22"/>
    </row>
    <row r="72" spans="1:42">
      <c r="A72" s="55"/>
      <c r="B72" t="s">
        <v>31</v>
      </c>
      <c r="C72" t="s">
        <v>84</v>
      </c>
      <c r="D72" s="3" t="s">
        <v>59</v>
      </c>
      <c r="E72" s="5">
        <f t="shared" ref="E72:S72" si="46">((E55-E$30*0.1)/0.9-E$43)/(E$31-E$30)/$U59*24*(E24)*(1+($W$65/4)/100)</f>
        <v>0.37857319781036947</v>
      </c>
      <c r="F72" s="5">
        <f t="shared" si="46"/>
        <v>0.30170146970603018</v>
      </c>
      <c r="G72" s="5">
        <f t="shared" si="46"/>
        <v>0.12378118080848009</v>
      </c>
      <c r="H72" s="5">
        <f t="shared" si="46"/>
        <v>0.10830602471024915</v>
      </c>
      <c r="I72" s="5">
        <f t="shared" si="46"/>
        <v>3.5359777959967011E-2</v>
      </c>
      <c r="J72" s="5">
        <f t="shared" si="46"/>
        <v>4.4839854551035549E-3</v>
      </c>
      <c r="K72" s="5">
        <f t="shared" si="46"/>
        <v>0.26994793360857067</v>
      </c>
      <c r="L72" s="5">
        <f t="shared" si="46"/>
        <v>0.13341388051107611</v>
      </c>
      <c r="M72" s="5">
        <f t="shared" si="46"/>
        <v>8.489717419331147E-3</v>
      </c>
      <c r="N72" s="5">
        <f t="shared" si="46"/>
        <v>3.1352268995337691</v>
      </c>
      <c r="O72" s="5">
        <f t="shared" si="46"/>
        <v>3.3593348435448007</v>
      </c>
      <c r="P72" s="5">
        <f t="shared" si="46"/>
        <v>2.1487589595314976E-2</v>
      </c>
      <c r="Q72" s="5">
        <f t="shared" si="46"/>
        <v>8.2100769591677281E-2</v>
      </c>
      <c r="R72" s="5">
        <f t="shared" si="46"/>
        <v>0.23888146383934022</v>
      </c>
      <c r="S72" s="5">
        <f t="shared" si="46"/>
        <v>0.10665642698093378</v>
      </c>
      <c r="T72" s="67"/>
      <c r="U72" s="67"/>
      <c r="Y72" s="5">
        <f>E72+F72+H72+Q72</f>
        <v>0.87068146181832606</v>
      </c>
      <c r="Z72" s="5">
        <f t="shared" ref="Z72" si="47">G72+J72+K72</f>
        <v>0.39821309987215431</v>
      </c>
      <c r="AA72" s="5">
        <f t="shared" si="45"/>
        <v>0.13341388051107611</v>
      </c>
      <c r="AB72" s="5">
        <f t="shared" ref="AB72" si="48">I72+M72+N72+O72</f>
        <v>6.5384112384578685</v>
      </c>
      <c r="AC72" s="5">
        <f t="shared" ref="AC72" si="49">P72+R72+S72</f>
        <v>0.36702548041558902</v>
      </c>
      <c r="AD72" s="5">
        <f t="shared" ref="AD72" si="50">AB72+AC72</f>
        <v>6.9054367188734576</v>
      </c>
      <c r="AE72" s="5">
        <f t="shared" ref="AE72" si="51">SUM(E72:S72)</f>
        <v>8.3077451610750135</v>
      </c>
      <c r="AF72" s="22"/>
      <c r="AG72" s="22"/>
      <c r="AH72" s="22"/>
      <c r="AI72" s="22"/>
      <c r="AJ72" s="22"/>
      <c r="AK72" s="22"/>
      <c r="AL72" s="22"/>
      <c r="AM72" s="22"/>
      <c r="AN72" s="22"/>
    </row>
    <row r="73" spans="1:42">
      <c r="A73" s="55"/>
      <c r="C73" s="6" t="s">
        <v>20</v>
      </c>
      <c r="D73" s="6"/>
      <c r="E73" s="7">
        <f>AVERAGE(E70:E72)</f>
        <v>0.27303336631420178</v>
      </c>
      <c r="F73" s="7">
        <f t="shared" ref="F73:S73" si="52">AVERAGE(F70:F72)</f>
        <v>0.22028778976376961</v>
      </c>
      <c r="G73" s="7">
        <f t="shared" si="52"/>
        <v>8.3245576413935096E-2</v>
      </c>
      <c r="H73" s="7">
        <f t="shared" si="52"/>
        <v>7.7205704344895168E-2</v>
      </c>
      <c r="I73" s="7">
        <f t="shared" si="52"/>
        <v>2.5938209662138844E-2</v>
      </c>
      <c r="J73" s="7">
        <f t="shared" si="52"/>
        <v>2.4020275087021331E-3</v>
      </c>
      <c r="K73" s="7">
        <f t="shared" si="52"/>
        <v>0.19628235538594363</v>
      </c>
      <c r="L73" s="7">
        <f t="shared" si="52"/>
        <v>9.1908522196734399E-2</v>
      </c>
      <c r="M73" s="7">
        <f t="shared" si="52"/>
        <v>5.7461851290859468E-3</v>
      </c>
      <c r="N73" s="7">
        <f t="shared" si="52"/>
        <v>2.2594003301479315</v>
      </c>
      <c r="O73" s="7">
        <f t="shared" si="52"/>
        <v>2.533747446261795</v>
      </c>
      <c r="P73" s="7">
        <f t="shared" si="52"/>
        <v>9.8054545297101506E-3</v>
      </c>
      <c r="Q73" s="7">
        <f t="shared" si="52"/>
        <v>3.7032149622670194E-2</v>
      </c>
      <c r="R73" s="7">
        <f t="shared" si="52"/>
        <v>0.16742054224225658</v>
      </c>
      <c r="S73" s="7">
        <f t="shared" si="52"/>
        <v>7.0995370734700969E-2</v>
      </c>
      <c r="T73" s="68"/>
      <c r="U73" s="69"/>
      <c r="Y73" s="7">
        <f t="shared" ref="Y73:AE73" si="53">AVERAGE(Y70:Y72)</f>
        <v>0.72178760119131946</v>
      </c>
      <c r="Z73" s="7">
        <f t="shared" si="53"/>
        <v>0.47719912392150254</v>
      </c>
      <c r="AA73" s="7">
        <f t="shared" si="53"/>
        <v>9.1908522196734399E-2</v>
      </c>
      <c r="AB73" s="7">
        <f t="shared" si="53"/>
        <v>2.3898985227021154</v>
      </c>
      <c r="AC73" s="7">
        <f t="shared" si="53"/>
        <v>0.20717435083598687</v>
      </c>
      <c r="AD73" s="7">
        <f t="shared" si="53"/>
        <v>2.4469906216545589</v>
      </c>
      <c r="AE73" s="7">
        <f t="shared" si="53"/>
        <v>4.5555048605513182</v>
      </c>
      <c r="AF73" s="22"/>
      <c r="AG73" s="68"/>
      <c r="AH73" s="68"/>
      <c r="AI73" s="68"/>
      <c r="AJ73" s="68"/>
      <c r="AK73" s="68"/>
      <c r="AL73" s="68"/>
      <c r="AM73" s="68"/>
      <c r="AN73" s="22"/>
    </row>
    <row r="74" spans="1:42">
      <c r="A74" s="55"/>
      <c r="T74" s="4" t="s">
        <v>41</v>
      </c>
      <c r="U74" s="40"/>
      <c r="W74" s="76"/>
      <c r="Y74" s="61" t="s">
        <v>72</v>
      </c>
      <c r="Z74" s="61" t="s">
        <v>73</v>
      </c>
      <c r="AA74" s="61" t="s">
        <v>74</v>
      </c>
      <c r="AB74" s="61" t="s">
        <v>75</v>
      </c>
      <c r="AC74" s="61" t="s">
        <v>76</v>
      </c>
      <c r="AD74" s="61" t="s">
        <v>77</v>
      </c>
      <c r="AE74" s="61" t="s">
        <v>78</v>
      </c>
      <c r="AF74" s="22"/>
      <c r="AG74" s="22"/>
      <c r="AH74" s="22"/>
      <c r="AI74" s="22"/>
      <c r="AJ74" s="22"/>
      <c r="AK74" s="22"/>
      <c r="AL74" s="22"/>
      <c r="AM74" s="22"/>
      <c r="AN74" s="22"/>
    </row>
    <row r="75" spans="1:42">
      <c r="A75" s="55"/>
      <c r="B75" t="s">
        <v>31</v>
      </c>
      <c r="C75" t="s">
        <v>82</v>
      </c>
      <c r="D75" s="13" t="s">
        <v>60</v>
      </c>
      <c r="E75" s="5">
        <f t="shared" ref="E75:S75" si="54">((E57-E$30*0.1)/0.9-E$47)/(E$31-E$30)/$U57*24*(E22+E17)*(1+($W$65/4)/100)</f>
        <v>0.29098247992848203</v>
      </c>
      <c r="F75" s="5">
        <f t="shared" si="54"/>
        <v>0.30163308172840975</v>
      </c>
      <c r="G75" s="5">
        <f t="shared" si="54"/>
        <v>8.2178234587829538E-2</v>
      </c>
      <c r="H75" s="5">
        <f t="shared" si="54"/>
        <v>0.14340871561449833</v>
      </c>
      <c r="I75" s="5">
        <f t="shared" si="54"/>
        <v>2.9932172435221543E-2</v>
      </c>
      <c r="J75" s="5">
        <f t="shared" si="54"/>
        <v>1.6939882068004869E-3</v>
      </c>
      <c r="K75" s="5">
        <f t="shared" si="54"/>
        <v>0.20219621239086519</v>
      </c>
      <c r="L75" s="5">
        <f t="shared" si="54"/>
        <v>8.8039068413035063E-2</v>
      </c>
      <c r="M75" s="5">
        <f t="shared" si="54"/>
        <v>2.5441046774219069E-3</v>
      </c>
      <c r="N75" s="5">
        <f t="shared" si="54"/>
        <v>2.1999369925840901</v>
      </c>
      <c r="O75" s="5">
        <f t="shared" si="54"/>
        <v>2.6039138770112906</v>
      </c>
      <c r="P75" s="5">
        <f t="shared" si="54"/>
        <v>6.2714864782187499E-3</v>
      </c>
      <c r="Q75" s="5">
        <f t="shared" si="54"/>
        <v>1.9073511972224646E-2</v>
      </c>
      <c r="R75" s="5">
        <f t="shared" si="54"/>
        <v>0.32716515082219855</v>
      </c>
      <c r="S75" s="5">
        <f t="shared" si="54"/>
        <v>0.29842653752930792</v>
      </c>
      <c r="T75" s="5">
        <f>((T57-T$30*0.1)/0.9-T$47)/(T$31-T$30)/$U57*24*(T22)*(1+($W$65/4)/100)</f>
        <v>406.68061159988724</v>
      </c>
      <c r="U75" s="8"/>
      <c r="W75" s="76"/>
      <c r="Y75" s="5">
        <f>E75+F75+H75+Q75</f>
        <v>0.7550977892436147</v>
      </c>
      <c r="Z75" s="5">
        <f>G75+J75+K75</f>
        <v>0.28606843518549518</v>
      </c>
      <c r="AA75" s="5">
        <f>L75</f>
        <v>8.8039068413035063E-2</v>
      </c>
      <c r="AB75" s="5">
        <f>I75+M75+N75+O75</f>
        <v>4.8363271467080242</v>
      </c>
      <c r="AC75" s="5">
        <f>P75+R75+S75</f>
        <v>0.6318631748297252</v>
      </c>
      <c r="AD75" s="5">
        <f>AB75+AC75</f>
        <v>5.4681903215377492</v>
      </c>
      <c r="AE75" s="5">
        <f t="shared" ref="AE75:AE76" si="55">SUM(E75:S75)</f>
        <v>6.5973956143798942</v>
      </c>
      <c r="AF75" s="22"/>
      <c r="AG75" s="22"/>
      <c r="AH75" s="22"/>
      <c r="AI75" s="22"/>
      <c r="AJ75" s="22"/>
      <c r="AK75" s="22"/>
      <c r="AL75" s="22"/>
      <c r="AM75" s="22"/>
      <c r="AN75" s="22"/>
    </row>
    <row r="76" spans="1:42">
      <c r="A76" s="60"/>
      <c r="B76" t="s">
        <v>31</v>
      </c>
      <c r="C76" t="s">
        <v>83</v>
      </c>
      <c r="D76" s="13" t="s">
        <v>60</v>
      </c>
      <c r="E76" s="5">
        <f t="shared" ref="E76:S76" si="56">((E58-E$30*0.1)/0.9-E$47)/(E$31-E$30)/$U58*24*(E23+E18)*(1+($W$65/4)/100)</f>
        <v>0.22309489197399052</v>
      </c>
      <c r="F76" s="5">
        <f t="shared" si="56"/>
        <v>0.23275469397405657</v>
      </c>
      <c r="G76" s="5">
        <f t="shared" si="56"/>
        <v>5.5166363177974659E-2</v>
      </c>
      <c r="H76" s="5">
        <f t="shared" si="56"/>
        <v>0.10643870998602284</v>
      </c>
      <c r="I76" s="5">
        <f t="shared" si="56"/>
        <v>2.332057333049109E-2</v>
      </c>
      <c r="J76" s="5">
        <f t="shared" si="56"/>
        <v>1.5792591008852404E-3</v>
      </c>
      <c r="K76" s="5">
        <f t="shared" si="56"/>
        <v>0.16571884415005217</v>
      </c>
      <c r="L76" s="5">
        <f t="shared" si="56"/>
        <v>6.6498952382963425E-2</v>
      </c>
      <c r="M76" s="5">
        <f t="shared" si="56"/>
        <v>6.5795512887063283E-3</v>
      </c>
      <c r="N76" s="5">
        <f t="shared" si="56"/>
        <v>1.7476552959638181</v>
      </c>
      <c r="O76" s="5">
        <f t="shared" si="56"/>
        <v>1.9905535647922468</v>
      </c>
      <c r="P76" s="5">
        <f t="shared" si="56"/>
        <v>4.9672166303074989E-3</v>
      </c>
      <c r="Q76" s="5">
        <f t="shared" si="56"/>
        <v>1.8055366956365126E-2</v>
      </c>
      <c r="R76" s="5">
        <f t="shared" si="56"/>
        <v>0.20676997844443348</v>
      </c>
      <c r="S76" s="5">
        <f t="shared" si="56"/>
        <v>0.15560203909729711</v>
      </c>
      <c r="T76" s="5">
        <f>((T58-T$30*0.1)/0.9-T$47)/(T$31-T$30)/$U58*24*(T23)*(1+($W$65/4)/100)</f>
        <v>464.75864624742434</v>
      </c>
      <c r="U76" s="8"/>
      <c r="W76" s="76"/>
      <c r="Y76" s="5">
        <f>E76+F76+H76+Q76</f>
        <v>0.58034366289043504</v>
      </c>
      <c r="Z76" s="5">
        <f>G76+J76+K76</f>
        <v>0.22246446642891207</v>
      </c>
      <c r="AA76" s="5">
        <f>L76</f>
        <v>6.6498952382963425E-2</v>
      </c>
      <c r="AB76" s="5">
        <f>I76+M76+N76+O76</f>
        <v>3.7681089853752621</v>
      </c>
      <c r="AC76" s="5">
        <f>P76+R76+S76</f>
        <v>0.36733923417203806</v>
      </c>
      <c r="AD76" s="5">
        <f>AB76+AC76</f>
        <v>4.1354482195472997</v>
      </c>
      <c r="AE76" s="5">
        <f t="shared" si="55"/>
        <v>5.0047553012496104</v>
      </c>
      <c r="AF76" s="22"/>
      <c r="AG76" s="22"/>
      <c r="AH76" s="22"/>
      <c r="AI76" s="22"/>
      <c r="AJ76" s="22"/>
      <c r="AK76" s="22"/>
      <c r="AL76" s="22"/>
      <c r="AM76" s="22"/>
      <c r="AN76" s="22"/>
    </row>
    <row r="77" spans="1:42">
      <c r="A77" s="60"/>
      <c r="B77" t="s">
        <v>31</v>
      </c>
      <c r="C77" t="s">
        <v>84</v>
      </c>
      <c r="D77" s="13" t="s">
        <v>60</v>
      </c>
      <c r="E77" s="5">
        <f t="shared" ref="E77:S77" si="57">((E59-E$30*0.1)/0.9-E$47)/(E$31-E$30)/$U59*24*(E24+E19)*(1+($W$65/4)/100)</f>
        <v>0.42131886593393447</v>
      </c>
      <c r="F77" s="5">
        <f t="shared" si="57"/>
        <v>0.3978271454286697</v>
      </c>
      <c r="G77" s="5">
        <f t="shared" si="57"/>
        <v>0.13060021230740784</v>
      </c>
      <c r="H77" s="5">
        <f t="shared" si="57"/>
        <v>0.17432914833180391</v>
      </c>
      <c r="I77" s="5">
        <f t="shared" si="57"/>
        <v>4.2252983786180975E-2</v>
      </c>
      <c r="J77" s="5">
        <f t="shared" si="57"/>
        <v>5.007515823033261E-3</v>
      </c>
      <c r="K77" s="5">
        <f t="shared" si="57"/>
        <v>0.30242236521318466</v>
      </c>
      <c r="L77" s="5">
        <f t="shared" si="57"/>
        <v>0.14134609276221408</v>
      </c>
      <c r="M77" s="5">
        <f t="shared" si="57"/>
        <v>8.9080759602540634E-3</v>
      </c>
      <c r="N77" s="5">
        <f t="shared" si="57"/>
        <v>3.3312668238871583</v>
      </c>
      <c r="O77" s="5">
        <f t="shared" si="57"/>
        <v>3.5821313662334808</v>
      </c>
      <c r="P77" s="5">
        <f t="shared" si="57"/>
        <v>2.2604750338733708E-2</v>
      </c>
      <c r="Q77" s="5">
        <f t="shared" si="57"/>
        <v>8.6090646915233562E-2</v>
      </c>
      <c r="R77" s="5">
        <f t="shared" si="57"/>
        <v>0.38959081692501496</v>
      </c>
      <c r="S77" s="5">
        <f t="shared" si="57"/>
        <v>0.44863469816288531</v>
      </c>
      <c r="T77" s="5">
        <f>((T59-T$30*0.1)/0.9-T$47)/(T$31-T$30)/$U59*24*(T24)*(1+($W$65/4)/100)</f>
        <v>505.46567886118675</v>
      </c>
      <c r="U77" s="8"/>
      <c r="V77" s="31"/>
      <c r="W77" s="76"/>
      <c r="Y77" s="5">
        <f>E77+F77+H77+Q77</f>
        <v>1.0795658066096416</v>
      </c>
      <c r="Z77" s="5">
        <f>G77+J77+K77</f>
        <v>0.43803009334362575</v>
      </c>
      <c r="AA77" s="5">
        <f>L77</f>
        <v>0.14134609276221408</v>
      </c>
      <c r="AB77" s="5">
        <f t="shared" ref="AB77" si="58">I77+M77+N77+O77</f>
        <v>6.9645592498670741</v>
      </c>
      <c r="AC77" s="5">
        <f t="shared" ref="AC77" si="59">P77+R77+S77</f>
        <v>0.86083026542663399</v>
      </c>
      <c r="AD77" s="5">
        <f>AB77+AC77</f>
        <v>7.8253895152937076</v>
      </c>
      <c r="AE77" s="5">
        <f>SUM(E77:S77)</f>
        <v>9.4843315080091894</v>
      </c>
      <c r="AF77" s="22"/>
      <c r="AG77" s="22"/>
      <c r="AH77" s="22"/>
      <c r="AI77" s="22"/>
      <c r="AJ77" s="22"/>
      <c r="AK77" s="22"/>
      <c r="AL77" s="22"/>
      <c r="AM77" s="22"/>
      <c r="AN77" s="22"/>
    </row>
    <row r="78" spans="1:42">
      <c r="A78" s="60"/>
      <c r="C78" s="6" t="s">
        <v>20</v>
      </c>
      <c r="D78" s="6"/>
      <c r="E78" s="7">
        <f>AVERAGE(E75:E77)</f>
        <v>0.31179874594546897</v>
      </c>
      <c r="F78" s="7">
        <f t="shared" ref="F78:T78" si="60">AVERAGE(F75:F77)</f>
        <v>0.31073830704371203</v>
      </c>
      <c r="G78" s="7">
        <f t="shared" si="60"/>
        <v>8.931493669107067E-2</v>
      </c>
      <c r="H78" s="7">
        <f t="shared" si="60"/>
        <v>0.14139219131077504</v>
      </c>
      <c r="I78" s="7">
        <f t="shared" si="60"/>
        <v>3.1835243183964537E-2</v>
      </c>
      <c r="J78" s="7">
        <f t="shared" si="60"/>
        <v>2.7602543769063292E-3</v>
      </c>
      <c r="K78" s="7">
        <f t="shared" si="60"/>
        <v>0.22344580725136734</v>
      </c>
      <c r="L78" s="7">
        <f t="shared" si="60"/>
        <v>9.8628037852737507E-2</v>
      </c>
      <c r="M78" s="7">
        <f t="shared" si="60"/>
        <v>6.0105773087941001E-3</v>
      </c>
      <c r="N78" s="7">
        <f t="shared" si="60"/>
        <v>2.4262863708116886</v>
      </c>
      <c r="O78" s="7">
        <f t="shared" si="60"/>
        <v>2.7255329360123395</v>
      </c>
      <c r="P78" s="7">
        <f t="shared" si="60"/>
        <v>1.1281151149086654E-2</v>
      </c>
      <c r="Q78" s="7">
        <f t="shared" si="60"/>
        <v>4.1073175281274445E-2</v>
      </c>
      <c r="R78" s="7">
        <f t="shared" si="60"/>
        <v>0.3078419820638823</v>
      </c>
      <c r="S78" s="7">
        <f t="shared" si="60"/>
        <v>0.30088775826316344</v>
      </c>
      <c r="T78" s="7">
        <f t="shared" si="60"/>
        <v>458.96831223616613</v>
      </c>
      <c r="U78" s="77"/>
      <c r="V78" s="31"/>
      <c r="W78" s="3"/>
      <c r="Y78" s="7">
        <f>AVERAGE(Y75:Y77)</f>
        <v>0.80500241958123053</v>
      </c>
      <c r="Z78" s="7">
        <f t="shared" ref="Z78:AE78" si="61">AVERAGE(Z75:Z77)</f>
        <v>0.31552099831934433</v>
      </c>
      <c r="AA78" s="7">
        <f t="shared" si="61"/>
        <v>9.8628037852737507E-2</v>
      </c>
      <c r="AB78" s="7">
        <f t="shared" si="61"/>
        <v>5.1896651273167871</v>
      </c>
      <c r="AC78" s="7">
        <f t="shared" si="61"/>
        <v>0.62001089147613242</v>
      </c>
      <c r="AD78" s="7">
        <f t="shared" si="61"/>
        <v>5.809676018792918</v>
      </c>
      <c r="AE78" s="7">
        <f t="shared" si="61"/>
        <v>7.0288274745462305</v>
      </c>
      <c r="AF78" s="22"/>
      <c r="AG78" s="68"/>
      <c r="AH78" s="68"/>
      <c r="AI78" s="68"/>
      <c r="AJ78" s="68"/>
      <c r="AK78" s="68"/>
      <c r="AL78" s="68"/>
      <c r="AM78" s="68"/>
      <c r="AN78" s="22"/>
    </row>
    <row r="79" spans="1:42">
      <c r="A79" s="60"/>
      <c r="U79" s="3"/>
      <c r="V79" s="31"/>
      <c r="W79" s="31"/>
      <c r="AF79" s="22"/>
      <c r="AG79" s="22"/>
      <c r="AH79" s="22"/>
      <c r="AI79" s="22"/>
      <c r="AJ79" s="22"/>
      <c r="AK79" s="22"/>
      <c r="AL79" s="22"/>
      <c r="AM79" s="22"/>
      <c r="AN79" s="22"/>
    </row>
    <row r="80" spans="1:42">
      <c r="A80" s="60"/>
      <c r="U80" s="3"/>
      <c r="V80" s="31"/>
      <c r="W80" s="31"/>
      <c r="AF80" s="22"/>
      <c r="AG80" s="22"/>
      <c r="AH80" s="22"/>
      <c r="AI80" s="22"/>
      <c r="AJ80" s="22"/>
      <c r="AK80" s="22"/>
      <c r="AL80" s="22"/>
      <c r="AM80" s="22"/>
      <c r="AN80" s="22"/>
    </row>
    <row r="81" spans="1:40">
      <c r="A81" s="60"/>
      <c r="B81" s="1" t="s">
        <v>105</v>
      </c>
      <c r="C81" s="1"/>
      <c r="D81" s="1"/>
      <c r="E81" s="1"/>
      <c r="F81" s="1"/>
      <c r="G81" s="1"/>
      <c r="U81" s="3"/>
      <c r="AF81" s="22"/>
      <c r="AG81" s="22"/>
      <c r="AH81" s="22"/>
      <c r="AI81" s="22"/>
      <c r="AJ81" s="22"/>
      <c r="AK81" s="22"/>
      <c r="AL81" s="22"/>
      <c r="AM81" s="22"/>
      <c r="AN81" s="22"/>
    </row>
    <row r="82" spans="1:40">
      <c r="A82" s="60"/>
      <c r="E82" s="54" t="s">
        <v>48</v>
      </c>
      <c r="F82" s="54" t="s">
        <v>49</v>
      </c>
      <c r="G82" s="54" t="s">
        <v>61</v>
      </c>
      <c r="H82" s="54" t="s">
        <v>50</v>
      </c>
      <c r="I82" s="54" t="s">
        <v>79</v>
      </c>
      <c r="J82" s="54" t="s">
        <v>62</v>
      </c>
      <c r="K82" s="54" t="s">
        <v>63</v>
      </c>
      <c r="L82" s="54" t="s">
        <v>64</v>
      </c>
      <c r="M82" s="54" t="s">
        <v>51</v>
      </c>
      <c r="N82" s="54" t="s">
        <v>52</v>
      </c>
      <c r="O82" s="54" t="s">
        <v>53</v>
      </c>
      <c r="P82" s="54" t="s">
        <v>54</v>
      </c>
      <c r="Q82" s="54" t="s">
        <v>55</v>
      </c>
      <c r="R82" s="54" t="s">
        <v>56</v>
      </c>
      <c r="S82" s="54" t="s">
        <v>57</v>
      </c>
      <c r="T82" s="4" t="s">
        <v>41</v>
      </c>
      <c r="U82" s="40"/>
      <c r="V82" s="39"/>
      <c r="W82" s="3"/>
      <c r="Y82" s="61" t="s">
        <v>72</v>
      </c>
      <c r="Z82" s="61" t="s">
        <v>73</v>
      </c>
      <c r="AA82" s="61" t="s">
        <v>74</v>
      </c>
      <c r="AB82" s="61" t="s">
        <v>75</v>
      </c>
      <c r="AC82" s="61" t="s">
        <v>76</v>
      </c>
      <c r="AD82" s="61" t="s">
        <v>77</v>
      </c>
      <c r="AE82" s="61" t="s">
        <v>78</v>
      </c>
    </row>
    <row r="83" spans="1:40">
      <c r="A83" s="60"/>
      <c r="B83" t="s">
        <v>31</v>
      </c>
      <c r="C83" t="s">
        <v>82</v>
      </c>
      <c r="D83" s="13" t="s">
        <v>60</v>
      </c>
      <c r="E83" s="5">
        <f t="shared" ref="E83:S83" si="62">((E57-E$30*0.1)/0.9-E$47)/(E$31-E$30)/$U57*24*(100)*(1+($W$65/4)/100)</f>
        <v>18.331960086134064</v>
      </c>
      <c r="F83" s="5">
        <f t="shared" si="62"/>
        <v>6.6359847805451588</v>
      </c>
      <c r="G83" s="5">
        <f t="shared" si="62"/>
        <v>27.921026845052719</v>
      </c>
      <c r="H83" s="5">
        <f t="shared" si="62"/>
        <v>6.3759188743676996</v>
      </c>
      <c r="I83" s="5">
        <f t="shared" si="62"/>
        <v>7.4527662788031703</v>
      </c>
      <c r="J83" s="5">
        <f t="shared" si="62"/>
        <v>1.9513552523755409</v>
      </c>
      <c r="K83" s="5">
        <f t="shared" si="62"/>
        <v>16.186815423183628</v>
      </c>
      <c r="L83" s="5">
        <f t="shared" si="62"/>
        <v>9.0380155651962948</v>
      </c>
      <c r="M83" s="5">
        <f t="shared" si="62"/>
        <v>2.0314606372611377</v>
      </c>
      <c r="N83" s="5">
        <f t="shared" si="62"/>
        <v>23.345226003229534</v>
      </c>
      <c r="O83" s="5">
        <f t="shared" si="62"/>
        <v>26.103187007110357</v>
      </c>
      <c r="P83" s="5">
        <f t="shared" si="62"/>
        <v>17.693518512191741</v>
      </c>
      <c r="Q83" s="5">
        <f t="shared" si="62"/>
        <v>15.094545678174976</v>
      </c>
      <c r="R83" s="5">
        <f t="shared" si="62"/>
        <v>6.9168068707422004</v>
      </c>
      <c r="S83" s="5">
        <f t="shared" si="62"/>
        <v>4.6529344299305118</v>
      </c>
      <c r="T83" s="5">
        <f>(T57-T$47)/(T$31-T$30)/$U57*24*100</f>
        <v>34.112717279679629</v>
      </c>
      <c r="U83" s="8"/>
      <c r="V83" s="39"/>
      <c r="W83" s="3"/>
      <c r="Y83">
        <f t="shared" ref="Y83:AE85" si="63">Y75/(U17+U22)*100</f>
        <v>8.8748414030442593</v>
      </c>
      <c r="Z83">
        <f t="shared" si="63"/>
        <v>17.547238693325955</v>
      </c>
      <c r="AA83">
        <f t="shared" si="63"/>
        <v>9.0380155651962948</v>
      </c>
      <c r="AB83">
        <f t="shared" si="63"/>
        <v>24.271656812934019</v>
      </c>
      <c r="AC83">
        <f t="shared" si="63"/>
        <v>5.6521447717975883</v>
      </c>
      <c r="AD83">
        <f t="shared" si="63"/>
        <v>17.57978067266906</v>
      </c>
      <c r="AE83">
        <f t="shared" si="63"/>
        <v>15.627096637879138</v>
      </c>
    </row>
    <row r="84" spans="1:40">
      <c r="A84" s="28"/>
      <c r="B84" t="s">
        <v>31</v>
      </c>
      <c r="C84" t="s">
        <v>83</v>
      </c>
      <c r="D84" s="13" t="s">
        <v>60</v>
      </c>
      <c r="E84" s="5">
        <f t="shared" ref="E84:S84" si="64">((E58-E$30*0.1)/0.9-E$47)/(E$31-E$30)/$U58*24*(100)*(1+($W$65/4)/100)</f>
        <v>16.002635270578914</v>
      </c>
      <c r="F84" s="5">
        <f t="shared" si="64"/>
        <v>6.7078059306844464</v>
      </c>
      <c r="G84" s="5">
        <f t="shared" si="64"/>
        <v>22.206472742518478</v>
      </c>
      <c r="H84" s="5">
        <f t="shared" si="64"/>
        <v>6.7825724167438404</v>
      </c>
      <c r="I84" s="5">
        <f t="shared" si="64"/>
        <v>7.1561367484303355</v>
      </c>
      <c r="J84" s="5">
        <f t="shared" si="64"/>
        <v>1.6803242545272243</v>
      </c>
      <c r="K84" s="5">
        <f t="shared" si="64"/>
        <v>15.671835903346189</v>
      </c>
      <c r="L84" s="5">
        <f t="shared" si="64"/>
        <v>7.4526243121857023</v>
      </c>
      <c r="M84" s="5">
        <f t="shared" si="64"/>
        <v>6.74057703030957</v>
      </c>
      <c r="N84" s="5">
        <f t="shared" si="64"/>
        <v>20.472905313267297</v>
      </c>
      <c r="O84" s="5">
        <f t="shared" si="64"/>
        <v>21.986763999638338</v>
      </c>
      <c r="P84" s="5">
        <f t="shared" si="64"/>
        <v>15.085744501073778</v>
      </c>
      <c r="Q84" s="5">
        <f t="shared" si="64"/>
        <v>14.511778040214983</v>
      </c>
      <c r="R84" s="5">
        <f t="shared" si="64"/>
        <v>6.0592262847167966</v>
      </c>
      <c r="S84" s="5">
        <f t="shared" si="64"/>
        <v>4.1266537244890307</v>
      </c>
      <c r="T84" s="5">
        <f>(T58-T$47)/(T$31-T$30)/$U58*24*100</f>
        <v>38.982488978900086</v>
      </c>
      <c r="U84" s="8"/>
      <c r="V84" s="3"/>
      <c r="W84" s="3"/>
      <c r="Y84">
        <f t="shared" si="63"/>
        <v>8.8497547704298718</v>
      </c>
      <c r="Z84">
        <f t="shared" si="63"/>
        <v>15.892123547304521</v>
      </c>
      <c r="AA84">
        <f t="shared" si="63"/>
        <v>7.4526243121857032</v>
      </c>
      <c r="AB84">
        <f t="shared" si="63"/>
        <v>20.918434535007151</v>
      </c>
      <c r="AC84">
        <f t="shared" si="63"/>
        <v>5.090573996739181</v>
      </c>
      <c r="AD84">
        <f t="shared" si="63"/>
        <v>16.39138015103379</v>
      </c>
      <c r="AE84">
        <f t="shared" si="63"/>
        <v>14.685627006098084</v>
      </c>
    </row>
    <row r="85" spans="1:40">
      <c r="A85" s="28"/>
      <c r="B85" t="s">
        <v>31</v>
      </c>
      <c r="C85" t="s">
        <v>84</v>
      </c>
      <c r="D85" s="13" t="s">
        <v>60</v>
      </c>
      <c r="E85" s="5">
        <f t="shared" ref="E85:S85" si="65">((E59-E$30*0.1)/0.9-E$47)/(E$31-E$30)/$U59*24*(100)*(1+($W$65/4)/100)</f>
        <v>19.874469300867343</v>
      </c>
      <c r="F85" s="5">
        <f t="shared" si="65"/>
        <v>7.5191699991920382</v>
      </c>
      <c r="G85" s="5">
        <f t="shared" si="65"/>
        <v>32.049873955575343</v>
      </c>
      <c r="H85" s="5">
        <f t="shared" si="65"/>
        <v>6.9909587773574762</v>
      </c>
      <c r="I85" s="5">
        <f t="shared" si="65"/>
        <v>8.291461818311582</v>
      </c>
      <c r="J85" s="5">
        <f t="shared" si="65"/>
        <v>2.8743891413620655</v>
      </c>
      <c r="K85" s="5">
        <f t="shared" si="65"/>
        <v>17.816895092050757</v>
      </c>
      <c r="L85" s="5">
        <f t="shared" si="65"/>
        <v>9.2144621509204807</v>
      </c>
      <c r="M85" s="5">
        <f t="shared" si="65"/>
        <v>3.4740097504986016</v>
      </c>
      <c r="N85" s="5">
        <f t="shared" si="65"/>
        <v>25.060449738787739</v>
      </c>
      <c r="O85" s="5">
        <f t="shared" si="65"/>
        <v>25.171750620062159</v>
      </c>
      <c r="P85" s="5">
        <f t="shared" si="65"/>
        <v>19.526042864029343</v>
      </c>
      <c r="Q85" s="5">
        <f t="shared" si="65"/>
        <v>23.42260984958023</v>
      </c>
      <c r="R85" s="5">
        <f t="shared" si="65"/>
        <v>7.4349743579408596</v>
      </c>
      <c r="S85" s="5">
        <f t="shared" si="65"/>
        <v>7.6496934644595616</v>
      </c>
      <c r="T85" s="5">
        <f>(T59-T$47)/(T$31-T$30)/$U59*24*100</f>
        <v>42.396125500582244</v>
      </c>
      <c r="U85" s="8"/>
      <c r="Y85">
        <f t="shared" si="63"/>
        <v>10.509864056064099</v>
      </c>
      <c r="Z85">
        <f t="shared" si="63"/>
        <v>19.219491889784052</v>
      </c>
      <c r="AA85">
        <f t="shared" si="63"/>
        <v>9.2144621509204825</v>
      </c>
      <c r="AB85">
        <f t="shared" si="63"/>
        <v>24.618708575595821</v>
      </c>
      <c r="AC85">
        <f t="shared" si="63"/>
        <v>7.6719535343577423</v>
      </c>
      <c r="AD85">
        <f t="shared" si="63"/>
        <v>19.806005689859852</v>
      </c>
      <c r="AE85">
        <f t="shared" si="63"/>
        <v>17.696244078177333</v>
      </c>
    </row>
    <row r="86" spans="1:40">
      <c r="A86" s="28"/>
      <c r="C86" s="6" t="s">
        <v>20</v>
      </c>
      <c r="D86" s="6"/>
      <c r="E86" s="7">
        <f>AVERAGE(E83:E85)</f>
        <v>18.069688219193441</v>
      </c>
      <c r="F86" s="7">
        <f t="shared" ref="F86:T86" si="66">AVERAGE(F83:F85)</f>
        <v>6.9543202368072139</v>
      </c>
      <c r="G86" s="7">
        <f t="shared" si="66"/>
        <v>27.392457847715509</v>
      </c>
      <c r="H86" s="7">
        <f t="shared" si="66"/>
        <v>6.7164833561563384</v>
      </c>
      <c r="I86" s="7">
        <f t="shared" si="66"/>
        <v>7.6334549485150296</v>
      </c>
      <c r="J86" s="7">
        <f t="shared" si="66"/>
        <v>2.1686895494216105</v>
      </c>
      <c r="K86" s="7">
        <f t="shared" si="66"/>
        <v>16.55851547286019</v>
      </c>
      <c r="L86" s="7">
        <f t="shared" si="66"/>
        <v>8.5683673427674929</v>
      </c>
      <c r="M86" s="7">
        <f t="shared" si="66"/>
        <v>4.0820158060231035</v>
      </c>
      <c r="N86" s="7">
        <f t="shared" si="66"/>
        <v>22.95952701842819</v>
      </c>
      <c r="O86" s="7">
        <f t="shared" si="66"/>
        <v>24.420567208936948</v>
      </c>
      <c r="P86" s="7">
        <f t="shared" si="66"/>
        <v>17.435101959098287</v>
      </c>
      <c r="Q86" s="7">
        <f t="shared" si="66"/>
        <v>17.676311189323396</v>
      </c>
      <c r="R86" s="7">
        <f t="shared" si="66"/>
        <v>6.8036691711332855</v>
      </c>
      <c r="S86" s="7">
        <f t="shared" si="66"/>
        <v>5.4764272062930344</v>
      </c>
      <c r="T86" s="7">
        <f t="shared" si="66"/>
        <v>38.497110586387315</v>
      </c>
      <c r="U86" s="41"/>
      <c r="Y86" s="7">
        <f>AVERAGE(Y83:Y85)</f>
        <v>9.4114867431794114</v>
      </c>
      <c r="Z86" s="7">
        <f t="shared" ref="Z86:AE86" si="67">AVERAGE(Z83:Z85)</f>
        <v>17.552951376804842</v>
      </c>
      <c r="AA86" s="7">
        <f t="shared" si="67"/>
        <v>8.5683673427674929</v>
      </c>
      <c r="AB86" s="7">
        <f t="shared" si="67"/>
        <v>23.269599974512332</v>
      </c>
      <c r="AC86" s="7">
        <f t="shared" si="67"/>
        <v>6.1382241009648366</v>
      </c>
      <c r="AD86" s="7">
        <f t="shared" si="67"/>
        <v>17.925722171187566</v>
      </c>
      <c r="AE86" s="7">
        <f t="shared" si="67"/>
        <v>16.002989240718183</v>
      </c>
    </row>
    <row r="87" spans="1:40">
      <c r="A87" s="28"/>
      <c r="U87" s="3"/>
      <c r="V87" s="31"/>
      <c r="W87" s="31"/>
    </row>
    <row r="88" spans="1:40">
      <c r="U88" s="3"/>
    </row>
    <row r="89" spans="1:40">
      <c r="B89" s="1" t="s">
        <v>98</v>
      </c>
      <c r="C89" s="1"/>
      <c r="D89" s="1"/>
      <c r="E89" s="1"/>
      <c r="F89" s="1"/>
      <c r="G89" s="1"/>
      <c r="U89" s="64"/>
    </row>
    <row r="90" spans="1:40">
      <c r="U90" s="64"/>
      <c r="Y90" s="61" t="s">
        <v>72</v>
      </c>
      <c r="Z90" s="61" t="s">
        <v>73</v>
      </c>
      <c r="AA90" s="61" t="s">
        <v>74</v>
      </c>
      <c r="AB90" s="61" t="s">
        <v>75</v>
      </c>
      <c r="AC90" s="61" t="s">
        <v>76</v>
      </c>
      <c r="AD90" s="61" t="s">
        <v>77</v>
      </c>
      <c r="AE90" s="61" t="s">
        <v>78</v>
      </c>
    </row>
    <row r="91" spans="1:40">
      <c r="B91" t="s">
        <v>31</v>
      </c>
      <c r="C91" t="s">
        <v>82</v>
      </c>
      <c r="D91" s="13" t="s">
        <v>60</v>
      </c>
      <c r="E91" s="3">
        <f t="shared" ref="E91:S91" si="68">E75/(E$9+E$14)/$V$65*10^4</f>
        <v>13.681154432618886</v>
      </c>
      <c r="F91" s="3">
        <f t="shared" si="68"/>
        <v>6.0585862448570111</v>
      </c>
      <c r="G91" s="3">
        <f t="shared" si="68"/>
        <v>7.7168121390778639</v>
      </c>
      <c r="H91" s="3">
        <f t="shared" si="68"/>
        <v>23.599260101372497</v>
      </c>
      <c r="I91" s="3">
        <f t="shared" si="68"/>
        <v>4.4653318511746418</v>
      </c>
      <c r="J91" s="3">
        <f t="shared" si="68"/>
        <v>0.71671514034926864</v>
      </c>
      <c r="K91" s="3">
        <f t="shared" si="68"/>
        <v>6.817893668675298</v>
      </c>
      <c r="L91" s="3">
        <f t="shared" si="68"/>
        <v>3.6650252220076593</v>
      </c>
      <c r="M91" s="3">
        <f t="shared" si="68"/>
        <v>0.86848611406061882</v>
      </c>
      <c r="N91" s="3">
        <f t="shared" si="68"/>
        <v>10.614156784445404</v>
      </c>
      <c r="O91" s="3">
        <f t="shared" si="68"/>
        <v>11.14822222609518</v>
      </c>
      <c r="P91" s="3">
        <f t="shared" si="68"/>
        <v>3.3150709032524985</v>
      </c>
      <c r="Q91" s="3">
        <f t="shared" si="68"/>
        <v>6.0340759197235281</v>
      </c>
      <c r="R91" s="3">
        <f t="shared" si="68"/>
        <v>6.6235477700308714</v>
      </c>
      <c r="S91" s="3">
        <f t="shared" si="68"/>
        <v>7.5466625099128972</v>
      </c>
      <c r="T91" s="3">
        <f>T83/$V$65*100</f>
        <v>23.477480001123652</v>
      </c>
      <c r="U91" s="3"/>
      <c r="Y91" s="3">
        <f t="shared" ref="Y91:AE93" si="69">Y75/(U$9+U$14)/$V$65*10^4</f>
        <v>9.4043140413156525</v>
      </c>
      <c r="Z91" s="3">
        <f t="shared" si="69"/>
        <v>6.7042854821265578</v>
      </c>
      <c r="AA91" s="3">
        <f t="shared" si="69"/>
        <v>3.6650252220076593</v>
      </c>
      <c r="AB91" s="3">
        <f t="shared" si="69"/>
        <v>10.736201192610261</v>
      </c>
      <c r="AC91" s="3">
        <f t="shared" si="69"/>
        <v>6.9565293983600176</v>
      </c>
      <c r="AD91" s="3">
        <f t="shared" si="69"/>
        <v>10.101970872241399</v>
      </c>
      <c r="AE91" s="3">
        <f t="shared" si="69"/>
        <v>9.5852956439099444</v>
      </c>
    </row>
    <row r="92" spans="1:40">
      <c r="B92" t="s">
        <v>31</v>
      </c>
      <c r="C92" t="s">
        <v>83</v>
      </c>
      <c r="D92" s="13" t="s">
        <v>60</v>
      </c>
      <c r="E92" s="3">
        <f t="shared" ref="E92:S92" si="70">E76/(E$9+E$14)/$V$65*10^4</f>
        <v>10.489276436762664</v>
      </c>
      <c r="F92" s="3">
        <f t="shared" si="70"/>
        <v>4.6750985643107725</v>
      </c>
      <c r="G92" s="3">
        <f t="shared" si="70"/>
        <v>5.1803067220382912</v>
      </c>
      <c r="H92" s="3">
        <f t="shared" si="70"/>
        <v>17.515496119266277</v>
      </c>
      <c r="I92" s="3">
        <f t="shared" si="70"/>
        <v>3.479002371299984</v>
      </c>
      <c r="J92" s="3">
        <f t="shared" si="70"/>
        <v>0.66817401891873629</v>
      </c>
      <c r="K92" s="3">
        <f t="shared" si="70"/>
        <v>5.587906147948563</v>
      </c>
      <c r="L92" s="3">
        <f t="shared" si="70"/>
        <v>2.7683202709192005</v>
      </c>
      <c r="M92" s="3">
        <f t="shared" si="70"/>
        <v>2.2460746138722896</v>
      </c>
      <c r="N92" s="3">
        <f t="shared" si="70"/>
        <v>8.4320084525408294</v>
      </c>
      <c r="O92" s="3">
        <f t="shared" si="70"/>
        <v>8.5222225240108003</v>
      </c>
      <c r="P92" s="3">
        <f t="shared" si="70"/>
        <v>2.6256415250952174</v>
      </c>
      <c r="Q92" s="3">
        <f t="shared" si="70"/>
        <v>5.7119766476056872</v>
      </c>
      <c r="R92" s="3">
        <f t="shared" si="70"/>
        <v>4.1861146463587016</v>
      </c>
      <c r="S92" s="3">
        <f t="shared" si="70"/>
        <v>3.9348915972536442</v>
      </c>
      <c r="T92" s="3">
        <f>T84/$V$65*100</f>
        <v>26.829015053026151</v>
      </c>
      <c r="U92" s="3"/>
      <c r="Y92" s="3">
        <f t="shared" si="69"/>
        <v>7.2278506644498544</v>
      </c>
      <c r="Z92" s="3">
        <f t="shared" si="69"/>
        <v>5.2136660642103907</v>
      </c>
      <c r="AA92" s="3">
        <f t="shared" si="69"/>
        <v>2.7683202709192005</v>
      </c>
      <c r="AB92" s="3">
        <f t="shared" si="69"/>
        <v>8.3648551794533237</v>
      </c>
      <c r="AC92" s="3">
        <f t="shared" si="69"/>
        <v>4.0442397713357314</v>
      </c>
      <c r="AD92" s="3">
        <f t="shared" si="69"/>
        <v>7.6398543212704411</v>
      </c>
      <c r="AE92" s="3">
        <f t="shared" si="69"/>
        <v>7.2713631244640906</v>
      </c>
    </row>
    <row r="93" spans="1:40">
      <c r="B93" t="s">
        <v>31</v>
      </c>
      <c r="C93" t="s">
        <v>84</v>
      </c>
      <c r="D93" s="13" t="s">
        <v>60</v>
      </c>
      <c r="E93" s="3">
        <f t="shared" ref="E93:S93" si="71">E77/(E$9+E$14)/$V$65*10^4</f>
        <v>19.809194256763234</v>
      </c>
      <c r="F93" s="3">
        <f t="shared" si="71"/>
        <v>7.9907351584700299</v>
      </c>
      <c r="G93" s="3">
        <f t="shared" si="71"/>
        <v>12.263798422474354</v>
      </c>
      <c r="H93" s="3">
        <f t="shared" si="71"/>
        <v>28.687509661491358</v>
      </c>
      <c r="I93" s="3">
        <f t="shared" si="71"/>
        <v>6.3033712209136272</v>
      </c>
      <c r="J93" s="3">
        <f t="shared" si="71"/>
        <v>2.1186466301823343</v>
      </c>
      <c r="K93" s="3">
        <f t="shared" si="71"/>
        <v>10.197438936526449</v>
      </c>
      <c r="L93" s="3">
        <f t="shared" si="71"/>
        <v>5.8841717017651716</v>
      </c>
      <c r="M93" s="3">
        <f t="shared" si="71"/>
        <v>3.0409677491406386</v>
      </c>
      <c r="N93" s="3">
        <f t="shared" si="71"/>
        <v>16.072545931430003</v>
      </c>
      <c r="O93" s="3">
        <f t="shared" si="71"/>
        <v>15.336296974488462</v>
      </c>
      <c r="P93" s="3">
        <f t="shared" si="71"/>
        <v>11.94873821118512</v>
      </c>
      <c r="Q93" s="3">
        <f t="shared" si="71"/>
        <v>27.235545306030076</v>
      </c>
      <c r="R93" s="3">
        <f t="shared" si="71"/>
        <v>7.8873724178238502</v>
      </c>
      <c r="S93" s="3">
        <f t="shared" si="71"/>
        <v>11.345152764570853</v>
      </c>
      <c r="T93" s="3">
        <f t="shared" ref="T93" si="72">T85/$V$65*100</f>
        <v>29.178390580980306</v>
      </c>
      <c r="U93" s="3"/>
      <c r="Y93" s="3">
        <f t="shared" si="69"/>
        <v>13.445378887671223</v>
      </c>
      <c r="Z93" s="3">
        <f t="shared" si="69"/>
        <v>10.265651271990151</v>
      </c>
      <c r="AA93" s="3">
        <f t="shared" si="69"/>
        <v>5.8841717017651716</v>
      </c>
      <c r="AB93" s="3">
        <f t="shared" si="69"/>
        <v>15.460680606630158</v>
      </c>
      <c r="AC93" s="3">
        <f t="shared" si="69"/>
        <v>9.4773540965608412</v>
      </c>
      <c r="AD93" s="3">
        <f t="shared" si="69"/>
        <v>14.456676212617548</v>
      </c>
      <c r="AE93" s="3">
        <f t="shared" si="69"/>
        <v>13.779698354145642</v>
      </c>
    </row>
    <row r="94" spans="1:40">
      <c r="C94" s="6" t="s">
        <v>20</v>
      </c>
      <c r="D94" s="6"/>
      <c r="E94" s="32">
        <f>AVERAGE(E91:E93)</f>
        <v>14.659875042048261</v>
      </c>
      <c r="F94" s="32">
        <f t="shared" ref="F94:S94" si="73">AVERAGE(F91:F93)</f>
        <v>6.2414733225459385</v>
      </c>
      <c r="G94" s="32">
        <f t="shared" si="73"/>
        <v>8.3869724278635029</v>
      </c>
      <c r="H94" s="32">
        <f t="shared" si="73"/>
        <v>23.267421960710042</v>
      </c>
      <c r="I94" s="32">
        <f t="shared" si="73"/>
        <v>4.7492351477960844</v>
      </c>
      <c r="J94" s="32">
        <f t="shared" si="73"/>
        <v>1.1678452631501131</v>
      </c>
      <c r="K94" s="32">
        <f t="shared" si="73"/>
        <v>7.5344129177167707</v>
      </c>
      <c r="L94" s="32">
        <f t="shared" si="73"/>
        <v>4.1058390648973431</v>
      </c>
      <c r="M94" s="32">
        <f t="shared" si="73"/>
        <v>2.0518428256911823</v>
      </c>
      <c r="N94" s="32">
        <f t="shared" si="73"/>
        <v>11.706237056138747</v>
      </c>
      <c r="O94" s="32">
        <f t="shared" si="73"/>
        <v>11.668913908198148</v>
      </c>
      <c r="P94" s="32">
        <f t="shared" si="73"/>
        <v>5.9631502131776122</v>
      </c>
      <c r="Q94" s="32">
        <f t="shared" si="73"/>
        <v>12.993865957786431</v>
      </c>
      <c r="R94" s="32">
        <f t="shared" si="73"/>
        <v>6.2323449447378074</v>
      </c>
      <c r="S94" s="32">
        <f t="shared" si="73"/>
        <v>7.608902290579131</v>
      </c>
      <c r="T94" s="32">
        <f>AVERAGE(T91:T93)</f>
        <v>26.494961878376703</v>
      </c>
      <c r="U94" s="45"/>
      <c r="Y94" s="7">
        <f>AVERAGE(Y91:Y93)</f>
        <v>10.02584786447891</v>
      </c>
      <c r="Z94" s="7">
        <f t="shared" ref="Z94:AE94" si="74">AVERAGE(Z91:Z93)</f>
        <v>7.3945342727757</v>
      </c>
      <c r="AA94" s="7">
        <f t="shared" si="74"/>
        <v>4.1058390648973431</v>
      </c>
      <c r="AB94" s="7">
        <f t="shared" si="74"/>
        <v>11.520578992897915</v>
      </c>
      <c r="AC94" s="7">
        <f t="shared" si="74"/>
        <v>6.8260410887521958</v>
      </c>
      <c r="AD94" s="7">
        <f t="shared" si="74"/>
        <v>10.73283380204313</v>
      </c>
      <c r="AE94" s="7">
        <f t="shared" si="74"/>
        <v>10.212119040839893</v>
      </c>
    </row>
    <row r="95" spans="1:40">
      <c r="U95" s="39"/>
    </row>
    <row r="96" spans="1:40">
      <c r="B96" s="1" t="s">
        <v>32</v>
      </c>
      <c r="C96" s="1"/>
      <c r="D96" s="1"/>
      <c r="E96" s="1"/>
      <c r="F96" s="1"/>
      <c r="G96" s="1"/>
      <c r="H96" s="3"/>
      <c r="I96" s="3"/>
      <c r="J96" s="3"/>
      <c r="K96" s="3"/>
      <c r="L96" s="3"/>
      <c r="U96" s="3"/>
    </row>
    <row r="97" spans="2:31">
      <c r="U97" s="3"/>
      <c r="Y97" s="61" t="s">
        <v>72</v>
      </c>
      <c r="Z97" s="61" t="s">
        <v>73</v>
      </c>
      <c r="AA97" s="61" t="s">
        <v>74</v>
      </c>
      <c r="AB97" s="61" t="s">
        <v>75</v>
      </c>
      <c r="AC97" s="61" t="s">
        <v>76</v>
      </c>
      <c r="AD97" s="61" t="s">
        <v>77</v>
      </c>
      <c r="AE97" s="61" t="s">
        <v>78</v>
      </c>
    </row>
    <row r="98" spans="2:31">
      <c r="B98" t="s">
        <v>31</v>
      </c>
      <c r="C98" t="s">
        <v>82</v>
      </c>
      <c r="D98" s="13" t="s">
        <v>60</v>
      </c>
      <c r="E98" s="3">
        <f t="shared" ref="E98:S98" si="75">$W$65*(E$25+E$20)/E75</f>
        <v>171.46326874799044</v>
      </c>
      <c r="F98" s="3">
        <f t="shared" si="75"/>
        <v>431.44963513976825</v>
      </c>
      <c r="G98" s="3">
        <f t="shared" si="75"/>
        <v>113.09212218778721</v>
      </c>
      <c r="H98" s="3">
        <f t="shared" si="75"/>
        <v>430.48559259329915</v>
      </c>
      <c r="I98" s="3">
        <f t="shared" si="75"/>
        <v>404.22582641676723</v>
      </c>
      <c r="J98" s="3">
        <f t="shared" si="75"/>
        <v>2049.6687268757869</v>
      </c>
      <c r="K98" s="3">
        <f t="shared" si="75"/>
        <v>193.67490044526033</v>
      </c>
      <c r="L98" s="3">
        <f t="shared" si="75"/>
        <v>377.74949668193312</v>
      </c>
      <c r="M98" s="3">
        <f t="shared" si="75"/>
        <v>1842.4628870367562</v>
      </c>
      <c r="N98" s="3">
        <f t="shared" si="75"/>
        <v>138.94269132452868</v>
      </c>
      <c r="O98" s="3">
        <f t="shared" si="75"/>
        <v>124.92438147250598</v>
      </c>
      <c r="P98" s="3">
        <f t="shared" si="75"/>
        <v>287.16480348572782</v>
      </c>
      <c r="Q98" s="3">
        <f t="shared" si="75"/>
        <v>317.06459633591555</v>
      </c>
      <c r="R98" s="3">
        <f t="shared" si="75"/>
        <v>400.06003534941806</v>
      </c>
      <c r="S98" s="3">
        <f t="shared" si="75"/>
        <v>525.98123788132614</v>
      </c>
      <c r="T98" s="3">
        <f>$W$65/T83*100</f>
        <v>86.012428239090397</v>
      </c>
      <c r="U98" s="3"/>
      <c r="Y98" s="3">
        <f t="shared" ref="Y98:AE100" si="76">$W$65*(U$25+U$20)/Y75</f>
        <v>328.18956040317767</v>
      </c>
      <c r="Z98" s="3">
        <f t="shared" si="76"/>
        <v>181.51655519036169</v>
      </c>
      <c r="AA98" s="3">
        <f t="shared" si="76"/>
        <v>377.74949668193312</v>
      </c>
      <c r="AB98" s="3">
        <f t="shared" si="76"/>
        <v>133.93309694035096</v>
      </c>
      <c r="AC98" s="3">
        <f t="shared" si="76"/>
        <v>458.41160420444942</v>
      </c>
      <c r="AD98" s="3">
        <f t="shared" si="76"/>
        <v>171.42740633853708</v>
      </c>
      <c r="AE98" s="3">
        <f t="shared" si="76"/>
        <v>192.56019202727879</v>
      </c>
    </row>
    <row r="99" spans="2:31">
      <c r="B99" t="s">
        <v>31</v>
      </c>
      <c r="C99" t="s">
        <v>83</v>
      </c>
      <c r="D99" s="13" t="s">
        <v>60</v>
      </c>
      <c r="E99" s="3">
        <f t="shared" ref="E99:S99" si="77">$W$65*(E$25+E$20)/E76</f>
        <v>223.63939718866712</v>
      </c>
      <c r="F99" s="3">
        <f t="shared" si="77"/>
        <v>559.12721172580063</v>
      </c>
      <c r="G99" s="3">
        <f t="shared" si="77"/>
        <v>168.46698625393532</v>
      </c>
      <c r="H99" s="3">
        <f t="shared" si="77"/>
        <v>580.00877624745829</v>
      </c>
      <c r="I99" s="3">
        <f t="shared" si="77"/>
        <v>518.82760203227883</v>
      </c>
      <c r="J99" s="3">
        <f t="shared" si="77"/>
        <v>2198.5718804653948</v>
      </c>
      <c r="K99" s="3">
        <f t="shared" si="77"/>
        <v>236.30584382878828</v>
      </c>
      <c r="L99" s="3">
        <f t="shared" si="77"/>
        <v>500.10883765276299</v>
      </c>
      <c r="M99" s="3">
        <f t="shared" si="77"/>
        <v>712.42220680494495</v>
      </c>
      <c r="N99" s="3">
        <f t="shared" si="77"/>
        <v>174.90014604135723</v>
      </c>
      <c r="O99" s="3">
        <f t="shared" si="77"/>
        <v>163.41802413504061</v>
      </c>
      <c r="P99" s="3">
        <f t="shared" si="77"/>
        <v>362.56727179816949</v>
      </c>
      <c r="Q99" s="3">
        <f t="shared" si="77"/>
        <v>334.9439193784815</v>
      </c>
      <c r="R99" s="3">
        <f t="shared" si="77"/>
        <v>633.00147723427915</v>
      </c>
      <c r="S99" s="3">
        <f t="shared" si="77"/>
        <v>1008.7705825509969</v>
      </c>
      <c r="T99" s="3">
        <f>$W$65/T84*100</f>
        <v>75.267581006614606</v>
      </c>
      <c r="U99" s="3"/>
      <c r="Y99" s="3">
        <f t="shared" si="76"/>
        <v>427.01459042219102</v>
      </c>
      <c r="Z99" s="3">
        <f t="shared" si="76"/>
        <v>233.41326251831416</v>
      </c>
      <c r="AA99" s="3">
        <f t="shared" si="76"/>
        <v>500.10883765276299</v>
      </c>
      <c r="AB99" s="3">
        <f t="shared" si="76"/>
        <v>171.90168200795515</v>
      </c>
      <c r="AC99" s="3">
        <f t="shared" si="76"/>
        <v>788.51749191526824</v>
      </c>
      <c r="AD99" s="3">
        <f t="shared" si="76"/>
        <v>226.67378103196822</v>
      </c>
      <c r="AE99" s="3">
        <f t="shared" si="76"/>
        <v>253.83773829416216</v>
      </c>
    </row>
    <row r="100" spans="2:31">
      <c r="B100" t="s">
        <v>31</v>
      </c>
      <c r="C100" t="s">
        <v>84</v>
      </c>
      <c r="D100" s="13" t="s">
        <v>60</v>
      </c>
      <c r="E100" s="3">
        <f t="shared" ref="E100:S100" si="78">$W$65*(E$25+E$20)/E77</f>
        <v>118.42053891020765</v>
      </c>
      <c r="F100" s="3">
        <f t="shared" si="78"/>
        <v>327.12569907108121</v>
      </c>
      <c r="G100" s="3">
        <f t="shared" si="78"/>
        <v>71.161530161282187</v>
      </c>
      <c r="H100" s="3">
        <f t="shared" si="78"/>
        <v>354.13117378884408</v>
      </c>
      <c r="I100" s="3">
        <f t="shared" si="78"/>
        <v>286.35509388649979</v>
      </c>
      <c r="J100" s="3">
        <f t="shared" si="78"/>
        <v>693.38066496056456</v>
      </c>
      <c r="K100" s="3">
        <f t="shared" si="78"/>
        <v>129.48887321083046</v>
      </c>
      <c r="L100" s="3">
        <f t="shared" si="78"/>
        <v>235.28569578020031</v>
      </c>
      <c r="M100" s="3">
        <f t="shared" si="78"/>
        <v>526.19875153745249</v>
      </c>
      <c r="N100" s="3">
        <f t="shared" si="78"/>
        <v>91.756434609867554</v>
      </c>
      <c r="O100" s="3">
        <f t="shared" si="78"/>
        <v>90.809715567563629</v>
      </c>
      <c r="P100" s="3">
        <f t="shared" si="78"/>
        <v>79.671314882656375</v>
      </c>
      <c r="Q100" s="3">
        <f t="shared" si="78"/>
        <v>70.246136959990253</v>
      </c>
      <c r="R100" s="3">
        <f t="shared" si="78"/>
        <v>335.95684527702355</v>
      </c>
      <c r="S100" s="3">
        <f t="shared" si="78"/>
        <v>349.87654826759217</v>
      </c>
      <c r="T100" s="3">
        <f t="shared" ref="T100" si="79">$W$65/T85*100</f>
        <v>69.207212036829347</v>
      </c>
      <c r="U100" s="3"/>
      <c r="Y100" s="3">
        <f t="shared" si="76"/>
        <v>229.55081570389189</v>
      </c>
      <c r="Z100" s="3">
        <f t="shared" si="76"/>
        <v>118.54472487768854</v>
      </c>
      <c r="AA100" s="3">
        <f t="shared" si="76"/>
        <v>235.28569578020031</v>
      </c>
      <c r="AB100" s="3">
        <f t="shared" si="76"/>
        <v>93.005781031679746</v>
      </c>
      <c r="AC100" s="3">
        <f t="shared" si="76"/>
        <v>336.48144500107276</v>
      </c>
      <c r="AD100" s="3">
        <f t="shared" si="76"/>
        <v>119.78926829836207</v>
      </c>
      <c r="AE100" s="3">
        <f t="shared" si="76"/>
        <v>133.94679058952275</v>
      </c>
    </row>
    <row r="101" spans="2:31">
      <c r="C101" s="6" t="s">
        <v>20</v>
      </c>
      <c r="D101" s="6"/>
      <c r="E101" s="7">
        <f>AVERAGE(E98:E100)</f>
        <v>171.17440161562172</v>
      </c>
      <c r="F101" s="7">
        <f t="shared" ref="F101:T101" si="80">AVERAGE(F98:F100)</f>
        <v>439.23418197888333</v>
      </c>
      <c r="G101" s="7">
        <f t="shared" si="80"/>
        <v>117.57354620100158</v>
      </c>
      <c r="H101" s="7">
        <f t="shared" si="80"/>
        <v>454.87518087653388</v>
      </c>
      <c r="I101" s="7">
        <f t="shared" si="80"/>
        <v>403.13617411184867</v>
      </c>
      <c r="J101" s="7">
        <f t="shared" si="80"/>
        <v>1647.2070907672489</v>
      </c>
      <c r="K101" s="7">
        <f t="shared" si="80"/>
        <v>186.48987249495971</v>
      </c>
      <c r="L101" s="7">
        <f t="shared" si="80"/>
        <v>371.0480100382988</v>
      </c>
      <c r="M101" s="7">
        <f t="shared" si="80"/>
        <v>1027.0279484597179</v>
      </c>
      <c r="N101" s="7">
        <f t="shared" si="80"/>
        <v>135.19975732525114</v>
      </c>
      <c r="O101" s="7">
        <f t="shared" si="80"/>
        <v>126.38404039170341</v>
      </c>
      <c r="P101" s="7">
        <f t="shared" si="80"/>
        <v>243.13446338885123</v>
      </c>
      <c r="Q101" s="7">
        <f t="shared" si="80"/>
        <v>240.75155089146244</v>
      </c>
      <c r="R101" s="7">
        <f t="shared" si="80"/>
        <v>456.33945262024025</v>
      </c>
      <c r="S101" s="7">
        <f t="shared" si="80"/>
        <v>628.2094562333051</v>
      </c>
      <c r="T101" s="7">
        <f t="shared" si="80"/>
        <v>76.829073760844778</v>
      </c>
      <c r="U101" s="41"/>
      <c r="Y101" s="7">
        <f>AVERAGE(Y98:Y100)</f>
        <v>328.25165550975356</v>
      </c>
      <c r="Z101" s="7">
        <f t="shared" ref="Z101:AE101" si="81">AVERAGE(Z98:Z100)</f>
        <v>177.82484752878813</v>
      </c>
      <c r="AA101" s="7">
        <f t="shared" si="81"/>
        <v>371.0480100382988</v>
      </c>
      <c r="AB101" s="7">
        <f t="shared" si="81"/>
        <v>132.94685332666197</v>
      </c>
      <c r="AC101" s="7">
        <f t="shared" si="81"/>
        <v>527.80351370693006</v>
      </c>
      <c r="AD101" s="7">
        <f t="shared" si="81"/>
        <v>172.63015188962245</v>
      </c>
      <c r="AE101" s="7">
        <f t="shared" si="81"/>
        <v>193.44824030365456</v>
      </c>
    </row>
    <row r="102" spans="2:31">
      <c r="U102" s="3"/>
    </row>
    <row r="103" spans="2:31">
      <c r="U103" s="3"/>
    </row>
    <row r="104" spans="2:31">
      <c r="U104" s="3"/>
    </row>
    <row r="105" spans="2:31">
      <c r="U105" s="3"/>
    </row>
    <row r="106" spans="2:31">
      <c r="U106" s="3"/>
    </row>
    <row r="107" spans="2:31">
      <c r="U107" s="3"/>
    </row>
    <row r="108" spans="2:31">
      <c r="U108" s="3"/>
    </row>
    <row r="109" spans="2:31">
      <c r="U109" s="3"/>
    </row>
    <row r="110" spans="2:31">
      <c r="U110" s="3"/>
    </row>
    <row r="111" spans="2:31">
      <c r="U111" s="3"/>
    </row>
    <row r="112" spans="2:31">
      <c r="U112" s="3"/>
    </row>
    <row r="113" spans="21:21">
      <c r="U113" s="3"/>
    </row>
    <row r="114" spans="21:21">
      <c r="U114" s="3"/>
    </row>
    <row r="115" spans="21:21">
      <c r="U115" s="3"/>
    </row>
    <row r="116" spans="21:21">
      <c r="U116" s="3"/>
    </row>
    <row r="117" spans="21:21">
      <c r="U117" s="3"/>
    </row>
    <row r="118" spans="21:21">
      <c r="U118" s="3"/>
    </row>
    <row r="119" spans="21:21">
      <c r="U119" s="3"/>
    </row>
    <row r="120" spans="21:21">
      <c r="U120" s="3"/>
    </row>
    <row r="121" spans="21:21">
      <c r="U121" s="3"/>
    </row>
    <row r="122" spans="21:21">
      <c r="U122" s="3"/>
    </row>
    <row r="123" spans="21:21">
      <c r="U123" s="3"/>
    </row>
    <row r="124" spans="21:21">
      <c r="U124" s="3"/>
    </row>
    <row r="125" spans="21:21">
      <c r="U125" s="3"/>
    </row>
    <row r="126" spans="21:21">
      <c r="U126" s="3"/>
    </row>
    <row r="127" spans="21:21">
      <c r="U127" s="3"/>
    </row>
    <row r="128" spans="21:21">
      <c r="U128" s="3"/>
    </row>
    <row r="129" spans="21:21">
      <c r="U129" s="3"/>
    </row>
    <row r="130" spans="21:21">
      <c r="U130" s="3"/>
    </row>
    <row r="131" spans="21:21">
      <c r="U131" s="3"/>
    </row>
  </sheetData>
  <mergeCells count="6">
    <mergeCell ref="V31:X31"/>
    <mergeCell ref="A31:A33"/>
    <mergeCell ref="A53:A57"/>
    <mergeCell ref="U55:U56"/>
    <mergeCell ref="A17:A20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1"/>
  <sheetViews>
    <sheetView topLeftCell="A15" zoomScale="75" zoomScaleNormal="75" workbookViewId="0">
      <selection activeCell="E107" sqref="E107"/>
    </sheetView>
  </sheetViews>
  <sheetFormatPr defaultRowHeight="15"/>
  <cols>
    <col min="2" max="2" width="22.85546875" customWidth="1"/>
    <col min="21" max="21" width="15.140625" customWidth="1"/>
    <col min="23" max="23" width="10.85546875" customWidth="1"/>
  </cols>
  <sheetData>
    <row r="1" spans="1:31">
      <c r="B1" t="s">
        <v>81</v>
      </c>
    </row>
    <row r="3" spans="1:31">
      <c r="A3" t="s">
        <v>42</v>
      </c>
      <c r="B3" s="1" t="s">
        <v>1</v>
      </c>
      <c r="C3" s="1"/>
      <c r="D3" s="1"/>
      <c r="E3" s="1"/>
      <c r="F3" s="1"/>
      <c r="G3" s="1"/>
    </row>
    <row r="4" spans="1:31">
      <c r="E4" s="2" t="s">
        <v>70</v>
      </c>
      <c r="F4" s="2"/>
      <c r="G4" s="2"/>
      <c r="H4" s="3"/>
    </row>
    <row r="5" spans="1:31">
      <c r="B5" s="56" t="s">
        <v>67</v>
      </c>
      <c r="C5" s="57"/>
      <c r="D5" s="56"/>
      <c r="E5" s="54" t="s">
        <v>48</v>
      </c>
      <c r="F5" s="54" t="s">
        <v>49</v>
      </c>
      <c r="G5" s="54" t="s">
        <v>61</v>
      </c>
      <c r="H5" s="54" t="s">
        <v>50</v>
      </c>
      <c r="I5" s="54" t="s">
        <v>79</v>
      </c>
      <c r="J5" s="54" t="s">
        <v>62</v>
      </c>
      <c r="K5" s="54" t="s">
        <v>63</v>
      </c>
      <c r="L5" s="54" t="s">
        <v>64</v>
      </c>
      <c r="M5" s="54" t="s">
        <v>51</v>
      </c>
      <c r="N5" s="54" t="s">
        <v>52</v>
      </c>
      <c r="O5" s="54" t="s">
        <v>53</v>
      </c>
      <c r="P5" s="54" t="s">
        <v>54</v>
      </c>
      <c r="Q5" s="54" t="s">
        <v>55</v>
      </c>
      <c r="R5" s="54" t="s">
        <v>56</v>
      </c>
      <c r="S5" s="54" t="s">
        <v>57</v>
      </c>
      <c r="T5" s="4" t="s">
        <v>41</v>
      </c>
      <c r="U5" s="61" t="s">
        <v>72</v>
      </c>
      <c r="V5" s="61" t="s">
        <v>73</v>
      </c>
      <c r="W5" s="61" t="s">
        <v>74</v>
      </c>
      <c r="X5" s="61" t="s">
        <v>75</v>
      </c>
      <c r="Y5" s="61" t="s">
        <v>76</v>
      </c>
      <c r="Z5" s="61" t="s">
        <v>77</v>
      </c>
      <c r="AA5" s="61" t="s">
        <v>78</v>
      </c>
    </row>
    <row r="6" spans="1:31">
      <c r="B6" t="s">
        <v>106</v>
      </c>
      <c r="C6" t="s">
        <v>34</v>
      </c>
      <c r="D6" s="3" t="s">
        <v>58</v>
      </c>
      <c r="E6">
        <v>1.923837992448947</v>
      </c>
      <c r="F6">
        <v>3.727954974239017</v>
      </c>
      <c r="G6">
        <v>0.13632465447287567</v>
      </c>
      <c r="H6">
        <v>0.47103928086809999</v>
      </c>
      <c r="I6">
        <v>0.14909646705348842</v>
      </c>
      <c r="J6">
        <v>2.6560282139705578</v>
      </c>
      <c r="K6">
        <v>0.92360643307470802</v>
      </c>
      <c r="L6">
        <v>2.2192943149023727</v>
      </c>
      <c r="M6">
        <v>0.15437421809962967</v>
      </c>
      <c r="N6">
        <v>4.0044936062596177</v>
      </c>
      <c r="O6">
        <v>2.9898459676389866</v>
      </c>
      <c r="P6">
        <v>3.5813310670243764E-2</v>
      </c>
      <c r="Q6">
        <v>3.463683476416804E-2</v>
      </c>
      <c r="R6">
        <v>0.95650951387202654</v>
      </c>
      <c r="S6">
        <v>0.85792775338939542</v>
      </c>
      <c r="T6">
        <v>1000</v>
      </c>
      <c r="U6" s="5">
        <f>E6+F6+H6+Q6</f>
        <v>6.1574690823202314</v>
      </c>
      <c r="V6" s="5">
        <f>G6+J6+K6</f>
        <v>3.7159593015181414</v>
      </c>
      <c r="W6" s="5">
        <f>L6</f>
        <v>2.2192943149023727</v>
      </c>
      <c r="X6" s="5">
        <f>I6+M6+N6+O6</f>
        <v>7.2978102590517224</v>
      </c>
      <c r="Y6" s="5">
        <f>P6+R6+S6</f>
        <v>1.8502505779316656</v>
      </c>
      <c r="Z6" s="5">
        <f>X6+Y6</f>
        <v>9.1480608369833885</v>
      </c>
      <c r="AA6" s="5">
        <f>SUM(E6:S6)</f>
        <v>21.240783535724134</v>
      </c>
    </row>
    <row r="7" spans="1:31">
      <c r="B7" t="s">
        <v>106</v>
      </c>
      <c r="C7" t="s">
        <v>35</v>
      </c>
      <c r="D7" s="3" t="s">
        <v>58</v>
      </c>
      <c r="E7">
        <v>3.0273767827346845</v>
      </c>
      <c r="F7">
        <v>6.3177125369345308</v>
      </c>
      <c r="G7">
        <v>0.18556885322709624</v>
      </c>
      <c r="H7">
        <v>0.71064352389866225</v>
      </c>
      <c r="I7">
        <v>0.23594488540508923</v>
      </c>
      <c r="J7">
        <v>4.4927838595885623</v>
      </c>
      <c r="K7">
        <v>1.7962708835304098</v>
      </c>
      <c r="L7">
        <v>3.9422457936433646</v>
      </c>
      <c r="M7">
        <v>0.39605034335854322</v>
      </c>
      <c r="N7">
        <v>8.3563813580969075</v>
      </c>
      <c r="O7">
        <v>6.4000050166130471</v>
      </c>
      <c r="P7">
        <v>5.3650858926201209E-2</v>
      </c>
      <c r="Q7">
        <v>4.5376104025455326E-2</v>
      </c>
      <c r="R7">
        <v>2.1837250062250404</v>
      </c>
      <c r="S7">
        <v>2.1255868729424257</v>
      </c>
      <c r="T7">
        <v>1000</v>
      </c>
      <c r="U7" s="5">
        <f>E7+F7+H7+Q7</f>
        <v>10.101108947593334</v>
      </c>
      <c r="V7" s="5">
        <f>G7+J7+K7</f>
        <v>6.4746235963460679</v>
      </c>
      <c r="W7" s="5">
        <f>L7</f>
        <v>3.9422457936433646</v>
      </c>
      <c r="X7" s="5">
        <f>I7+M7+N7+O7</f>
        <v>15.388381603473587</v>
      </c>
      <c r="Y7" s="5">
        <f>P7+R7+S7</f>
        <v>4.3629627380936675</v>
      </c>
      <c r="Z7" s="5">
        <f t="shared" ref="Z7:Z8" si="0">X7+Y7</f>
        <v>19.751344341567254</v>
      </c>
      <c r="AA7" s="5">
        <f>SUM(E7:S7)</f>
        <v>40.269322679150029</v>
      </c>
    </row>
    <row r="8" spans="1:31">
      <c r="B8" t="s">
        <v>106</v>
      </c>
      <c r="C8" t="s">
        <v>36</v>
      </c>
      <c r="D8" s="3" t="s">
        <v>58</v>
      </c>
      <c r="E8">
        <v>3.325014040962917</v>
      </c>
      <c r="F8">
        <v>6.6116728223182717</v>
      </c>
      <c r="G8">
        <v>0.18028110153811477</v>
      </c>
      <c r="H8">
        <v>0.78498294824931758</v>
      </c>
      <c r="I8">
        <v>0.20758743465087029</v>
      </c>
      <c r="J8">
        <v>4.6109156014504533</v>
      </c>
      <c r="K8">
        <v>1.7115652724525401</v>
      </c>
      <c r="L8">
        <v>4.1861174735887507</v>
      </c>
      <c r="M8">
        <v>0.51415695734718825</v>
      </c>
      <c r="N8">
        <v>7.8924467704016301</v>
      </c>
      <c r="O8">
        <v>6.407715449719908</v>
      </c>
      <c r="P8">
        <v>7.0483276981216314E-2</v>
      </c>
      <c r="Q8">
        <v>3.6088879927466865E-2</v>
      </c>
      <c r="R8">
        <v>2.2513908939365836</v>
      </c>
      <c r="S8">
        <v>2.2250182509126635</v>
      </c>
      <c r="T8">
        <v>1000</v>
      </c>
      <c r="U8" s="5">
        <f>E8+F8+H8+Q8</f>
        <v>10.757758691457974</v>
      </c>
      <c r="V8" s="5">
        <f>G8+J8+K8</f>
        <v>6.5027619754411079</v>
      </c>
      <c r="W8" s="5">
        <f>L8</f>
        <v>4.1861174735887507</v>
      </c>
      <c r="X8" s="5">
        <f>I8+M8+N8+O8</f>
        <v>15.021906612119597</v>
      </c>
      <c r="Y8" s="5">
        <f>P8+R8+S8</f>
        <v>4.5468924218304636</v>
      </c>
      <c r="Z8" s="5">
        <f t="shared" si="0"/>
        <v>19.568799033950061</v>
      </c>
      <c r="AA8" s="5">
        <f>SUM(E8:S8)</f>
        <v>41.015437174437885</v>
      </c>
    </row>
    <row r="9" spans="1:31">
      <c r="B9" s="6" t="s">
        <v>106</v>
      </c>
      <c r="C9" s="6" t="s">
        <v>20</v>
      </c>
      <c r="D9" s="6"/>
      <c r="E9" s="7">
        <f>AVERAGE(E6:E8)</f>
        <v>2.7587429387155162</v>
      </c>
      <c r="F9" s="7">
        <f t="shared" ref="F9:AA9" si="1">AVERAGE(F6:F8)</f>
        <v>5.5524467778306068</v>
      </c>
      <c r="G9" s="7">
        <f t="shared" si="1"/>
        <v>0.16739153641269558</v>
      </c>
      <c r="H9" s="7">
        <f t="shared" si="1"/>
        <v>0.65555525100535994</v>
      </c>
      <c r="I9" s="7">
        <f t="shared" si="1"/>
        <v>0.19754292903648263</v>
      </c>
      <c r="J9" s="7">
        <f t="shared" si="1"/>
        <v>3.9199092250031913</v>
      </c>
      <c r="K9" s="7">
        <f t="shared" si="1"/>
        <v>1.4771475296858858</v>
      </c>
      <c r="L9" s="7">
        <f t="shared" si="1"/>
        <v>3.4492191940448294</v>
      </c>
      <c r="M9" s="7">
        <f t="shared" si="1"/>
        <v>0.35486050626845372</v>
      </c>
      <c r="N9" s="7">
        <f t="shared" si="1"/>
        <v>6.7511072449193854</v>
      </c>
      <c r="O9" s="7">
        <f t="shared" si="1"/>
        <v>5.2658554779906472</v>
      </c>
      <c r="P9" s="7">
        <f t="shared" si="1"/>
        <v>5.33158155258871E-2</v>
      </c>
      <c r="Q9" s="7">
        <f t="shared" si="1"/>
        <v>3.8700606239030079E-2</v>
      </c>
      <c r="R9" s="7">
        <f t="shared" si="1"/>
        <v>1.7972084713445504</v>
      </c>
      <c r="S9" s="7">
        <f t="shared" si="1"/>
        <v>1.7361776257481616</v>
      </c>
      <c r="T9" s="7">
        <f t="shared" si="1"/>
        <v>1000</v>
      </c>
      <c r="U9" s="7">
        <f t="shared" si="1"/>
        <v>9.0054455737905119</v>
      </c>
      <c r="V9" s="7">
        <f t="shared" si="1"/>
        <v>5.5644482911017725</v>
      </c>
      <c r="W9" s="7">
        <f t="shared" si="1"/>
        <v>3.4492191940448294</v>
      </c>
      <c r="X9" s="7">
        <f t="shared" si="1"/>
        <v>12.569366158214969</v>
      </c>
      <c r="Y9" s="7">
        <f t="shared" si="1"/>
        <v>3.5867019126185991</v>
      </c>
      <c r="Z9" s="7">
        <f t="shared" si="1"/>
        <v>16.15606807083357</v>
      </c>
      <c r="AA9" s="7">
        <f t="shared" si="1"/>
        <v>34.175181129770685</v>
      </c>
    </row>
    <row r="10" spans="1:31">
      <c r="A10" s="3"/>
      <c r="B10" s="3"/>
      <c r="C10" s="3"/>
      <c r="D10" s="3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61" t="s">
        <v>72</v>
      </c>
      <c r="V10" s="61" t="s">
        <v>73</v>
      </c>
      <c r="W10" s="61" t="s">
        <v>74</v>
      </c>
      <c r="X10" s="61" t="s">
        <v>75</v>
      </c>
      <c r="Y10" s="61" t="s">
        <v>76</v>
      </c>
      <c r="Z10" s="61" t="s">
        <v>77</v>
      </c>
      <c r="AA10" s="61" t="s">
        <v>78</v>
      </c>
    </row>
    <row r="11" spans="1:31">
      <c r="A11" s="3"/>
      <c r="B11" t="s">
        <v>106</v>
      </c>
      <c r="C11" t="s">
        <v>34</v>
      </c>
      <c r="D11" s="3" t="s">
        <v>59</v>
      </c>
      <c r="E11">
        <v>16.111063673535575</v>
      </c>
      <c r="F11">
        <v>26.792823527109778</v>
      </c>
      <c r="G11">
        <v>0.75755346974099347</v>
      </c>
      <c r="H11">
        <v>2.9666825677969557</v>
      </c>
      <c r="I11">
        <v>0.99645086594638899</v>
      </c>
      <c r="J11">
        <v>22.632933629417284</v>
      </c>
      <c r="K11">
        <v>2.3916881694535372</v>
      </c>
      <c r="L11">
        <v>13.796774192508989</v>
      </c>
      <c r="M11">
        <v>0.96656764452710731</v>
      </c>
      <c r="N11">
        <v>21.524163069170747</v>
      </c>
      <c r="O11">
        <v>10.266432241389721</v>
      </c>
      <c r="P11">
        <v>0.32009559013428579</v>
      </c>
      <c r="Q11">
        <v>0.22472899346194369</v>
      </c>
      <c r="R11">
        <v>3.3521984779111573</v>
      </c>
      <c r="S11">
        <v>1.3150807765550763</v>
      </c>
      <c r="T11">
        <v>1000</v>
      </c>
      <c r="U11" s="5">
        <f>E11+F11+H11+Q11</f>
        <v>46.09529876190426</v>
      </c>
      <c r="V11" s="5">
        <f>G11+J11+K11</f>
        <v>25.782175268611816</v>
      </c>
      <c r="W11" s="5">
        <f>L11</f>
        <v>13.796774192508989</v>
      </c>
      <c r="X11" s="5">
        <f>I11+M11+N11+O11</f>
        <v>33.753613821033966</v>
      </c>
      <c r="Y11" s="5">
        <f>P11+R11+S11</f>
        <v>4.9873748446005193</v>
      </c>
      <c r="Z11" s="5">
        <f>X11+Y11</f>
        <v>38.740988665634482</v>
      </c>
      <c r="AA11" s="5">
        <f>SUM(E11:S11)</f>
        <v>124.41523688865952</v>
      </c>
      <c r="AC11" s="3"/>
      <c r="AD11" s="3"/>
      <c r="AE11" s="3"/>
    </row>
    <row r="12" spans="1:31">
      <c r="A12" s="3"/>
      <c r="B12" t="s">
        <v>106</v>
      </c>
      <c r="C12" t="s">
        <v>35</v>
      </c>
      <c r="D12" s="3" t="s">
        <v>59</v>
      </c>
      <c r="E12">
        <v>17.294280491499187</v>
      </c>
      <c r="F12">
        <v>31.405596469618619</v>
      </c>
      <c r="G12">
        <v>0.83834908320347656</v>
      </c>
      <c r="H12">
        <v>3.409256342871307</v>
      </c>
      <c r="I12">
        <v>0.38050222694662206</v>
      </c>
      <c r="J12">
        <v>25.841443504552437</v>
      </c>
      <c r="K12">
        <v>2.8870197620477143</v>
      </c>
      <c r="L12">
        <v>15.466488800758651</v>
      </c>
      <c r="M12">
        <v>1.012855498090002</v>
      </c>
      <c r="N12">
        <v>26.460713604568728</v>
      </c>
      <c r="O12">
        <v>12.48461604803942</v>
      </c>
      <c r="P12">
        <v>0.39895595906108694</v>
      </c>
      <c r="Q12">
        <v>0.26088917690775437</v>
      </c>
      <c r="R12">
        <v>3.9994238863019471</v>
      </c>
      <c r="S12">
        <v>1.451952845322066</v>
      </c>
      <c r="T12">
        <v>1000</v>
      </c>
      <c r="U12" s="5">
        <f>E12+F12+H12+Q12</f>
        <v>52.370022480896871</v>
      </c>
      <c r="V12" s="5">
        <f>G12+J12+K12</f>
        <v>29.566812349803627</v>
      </c>
      <c r="W12" s="5">
        <f>L12</f>
        <v>15.466488800758651</v>
      </c>
      <c r="X12" s="5">
        <f>I12+M12+N12+O12</f>
        <v>40.338687377644774</v>
      </c>
      <c r="Y12" s="5">
        <f>P12+R12+S12</f>
        <v>5.8503326906851001</v>
      </c>
      <c r="Z12" s="5">
        <f t="shared" ref="Z12:Z13" si="2">X12+Y12</f>
        <v>46.189020068329874</v>
      </c>
      <c r="AA12" s="5">
        <f>SUM(E12:S12)</f>
        <v>143.59234369978904</v>
      </c>
      <c r="AC12" s="3"/>
      <c r="AD12" s="3"/>
      <c r="AE12" s="3"/>
    </row>
    <row r="13" spans="1:31">
      <c r="A13" s="3"/>
      <c r="B13" t="s">
        <v>106</v>
      </c>
      <c r="C13" t="s">
        <v>36</v>
      </c>
      <c r="D13" s="3" t="s">
        <v>59</v>
      </c>
      <c r="E13">
        <v>22.578975818646864</v>
      </c>
      <c r="F13">
        <v>38.697166414144213</v>
      </c>
      <c r="G13">
        <v>1.1186011348011757</v>
      </c>
      <c r="H13">
        <v>4.2112595942598752</v>
      </c>
      <c r="I13">
        <v>0.43407630214182252</v>
      </c>
      <c r="J13">
        <v>31.433359625264348</v>
      </c>
      <c r="K13">
        <v>3.3838765874149823</v>
      </c>
      <c r="L13">
        <v>18.948269962555418</v>
      </c>
      <c r="M13">
        <v>1.3310074457939836</v>
      </c>
      <c r="N13">
        <v>28.549510159377345</v>
      </c>
      <c r="O13">
        <v>13.733358807818469</v>
      </c>
      <c r="P13">
        <v>0.35560783324635509</v>
      </c>
      <c r="Q13">
        <v>0.17070748322280058</v>
      </c>
      <c r="R13">
        <v>4.2950193554466534</v>
      </c>
      <c r="S13">
        <v>1.452829644449366</v>
      </c>
      <c r="T13">
        <v>1000</v>
      </c>
      <c r="U13" s="5">
        <f>E13+F13+H13+Q13</f>
        <v>65.658109310273744</v>
      </c>
      <c r="V13" s="5">
        <f>G13+J13+K13</f>
        <v>35.935837347480508</v>
      </c>
      <c r="W13" s="5">
        <f>L13</f>
        <v>18.948269962555418</v>
      </c>
      <c r="X13" s="5">
        <f>I13+M13+N13+O13</f>
        <v>44.047952715131615</v>
      </c>
      <c r="Y13" s="5">
        <f>P13+R13+S13</f>
        <v>6.1034568331423751</v>
      </c>
      <c r="Z13" s="5">
        <f t="shared" si="2"/>
        <v>50.151409548273989</v>
      </c>
      <c r="AA13" s="5">
        <f>SUM(E13:S13)</f>
        <v>170.69362616858365</v>
      </c>
      <c r="AC13" s="3"/>
      <c r="AD13" s="3"/>
      <c r="AE13" s="3"/>
    </row>
    <row r="14" spans="1:31">
      <c r="B14" s="6" t="s">
        <v>106</v>
      </c>
      <c r="C14" s="6" t="s">
        <v>20</v>
      </c>
      <c r="D14" s="6"/>
      <c r="E14" s="7">
        <f>AVERAGE(E11:E13)</f>
        <v>18.661439994560542</v>
      </c>
      <c r="F14" s="7">
        <f t="shared" ref="F14:AA14" si="3">AVERAGE(F11:F13)</f>
        <v>32.298528803624201</v>
      </c>
      <c r="G14" s="7">
        <f t="shared" si="3"/>
        <v>0.904834562581882</v>
      </c>
      <c r="H14" s="7">
        <f t="shared" si="3"/>
        <v>3.5290661683093791</v>
      </c>
      <c r="I14" s="7">
        <f t="shared" si="3"/>
        <v>0.60367646501161121</v>
      </c>
      <c r="J14" s="7">
        <f t="shared" si="3"/>
        <v>26.635912253078022</v>
      </c>
      <c r="K14" s="7">
        <f t="shared" si="3"/>
        <v>2.8875281729720776</v>
      </c>
      <c r="L14" s="7">
        <f t="shared" si="3"/>
        <v>16.070510985274353</v>
      </c>
      <c r="M14" s="7">
        <f t="shared" si="3"/>
        <v>1.1034768628036977</v>
      </c>
      <c r="N14" s="7">
        <f t="shared" si="3"/>
        <v>25.511462277705608</v>
      </c>
      <c r="O14" s="7">
        <f t="shared" si="3"/>
        <v>12.161469032415871</v>
      </c>
      <c r="P14" s="7">
        <f t="shared" si="3"/>
        <v>0.35821979414724264</v>
      </c>
      <c r="Q14" s="7">
        <f t="shared" si="3"/>
        <v>0.2187752178641662</v>
      </c>
      <c r="R14" s="7">
        <f t="shared" si="3"/>
        <v>3.8822139065532526</v>
      </c>
      <c r="S14" s="7">
        <f t="shared" si="3"/>
        <v>1.4066210887755028</v>
      </c>
      <c r="T14" s="7">
        <f t="shared" si="3"/>
        <v>1000</v>
      </c>
      <c r="U14" s="7">
        <f t="shared" si="3"/>
        <v>54.707810184358294</v>
      </c>
      <c r="V14" s="7">
        <f t="shared" si="3"/>
        <v>30.428274988631983</v>
      </c>
      <c r="W14" s="7">
        <f t="shared" si="3"/>
        <v>16.070510985274353</v>
      </c>
      <c r="X14" s="7">
        <f t="shared" si="3"/>
        <v>39.380084637936783</v>
      </c>
      <c r="Y14" s="7">
        <f t="shared" si="3"/>
        <v>5.6470547894759981</v>
      </c>
      <c r="Z14" s="7">
        <f t="shared" si="3"/>
        <v>45.027139427412784</v>
      </c>
      <c r="AA14" s="7">
        <f t="shared" si="3"/>
        <v>146.23373558567741</v>
      </c>
      <c r="AC14" s="77"/>
      <c r="AD14" s="77"/>
      <c r="AE14" s="3"/>
    </row>
    <row r="15" spans="1:31">
      <c r="B15" s="3"/>
      <c r="C15" s="3"/>
      <c r="D15" s="3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C15" s="3"/>
      <c r="AD15" s="3"/>
      <c r="AE15" s="3"/>
    </row>
    <row r="16" spans="1:31">
      <c r="B16" s="56" t="s">
        <v>31</v>
      </c>
      <c r="C16" s="57"/>
      <c r="D16" s="56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61" t="s">
        <v>72</v>
      </c>
      <c r="V16" s="61" t="s">
        <v>73</v>
      </c>
      <c r="W16" s="61" t="s">
        <v>74</v>
      </c>
      <c r="X16" s="61" t="s">
        <v>75</v>
      </c>
      <c r="Y16" s="61" t="s">
        <v>76</v>
      </c>
      <c r="Z16" s="61" t="s">
        <v>77</v>
      </c>
      <c r="AA16" s="61" t="s">
        <v>78</v>
      </c>
      <c r="AC16" s="3"/>
      <c r="AD16" s="3"/>
      <c r="AE16" s="3"/>
    </row>
    <row r="17" spans="1:31">
      <c r="A17" s="94"/>
      <c r="B17" t="s">
        <v>21</v>
      </c>
      <c r="C17" t="s">
        <v>34</v>
      </c>
      <c r="D17" s="3" t="s">
        <v>58</v>
      </c>
      <c r="E17">
        <v>0.69569536445784341</v>
      </c>
      <c r="F17">
        <v>3.735723802181325</v>
      </c>
      <c r="G17">
        <v>4.8257371899645886E-2</v>
      </c>
      <c r="H17">
        <v>1.7001199113329184</v>
      </c>
      <c r="I17">
        <v>6.0718568261889955E-2</v>
      </c>
      <c r="J17">
        <v>1.4347797680284595</v>
      </c>
      <c r="K17">
        <v>0.30966469813563913</v>
      </c>
      <c r="L17">
        <v>0.88831265367145007</v>
      </c>
      <c r="M17">
        <v>1.2143713652377989E-2</v>
      </c>
      <c r="N17">
        <v>1.6819043408543501</v>
      </c>
      <c r="O17">
        <v>0.82152222858337076</v>
      </c>
      <c r="P17">
        <v>2.5026330516408703E-2</v>
      </c>
      <c r="Q17">
        <v>1.9004618539554825E-2</v>
      </c>
      <c r="R17">
        <v>3.3321643485140067</v>
      </c>
      <c r="S17">
        <v>5.3439761228806306</v>
      </c>
      <c r="T17">
        <v>1000</v>
      </c>
      <c r="U17" s="5">
        <f>E17+F17+H17+Q17</f>
        <v>6.1505436965116411</v>
      </c>
      <c r="V17" s="5">
        <f>G17+J17+K17</f>
        <v>1.7927018380637447</v>
      </c>
      <c r="W17" s="5">
        <f>L17</f>
        <v>0.88831265367145007</v>
      </c>
      <c r="X17" s="5">
        <f>I17+M17+N17+O17</f>
        <v>2.5762888513519888</v>
      </c>
      <c r="Y17" s="5">
        <f>P17+R17+S17</f>
        <v>8.7011668019110466</v>
      </c>
      <c r="Z17" s="5">
        <f>X17+Y17</f>
        <v>11.277455653263036</v>
      </c>
      <c r="AA17" s="5">
        <f>SUM(E17:S17)</f>
        <v>20.109013841509871</v>
      </c>
      <c r="AC17" s="3"/>
      <c r="AD17" s="3"/>
      <c r="AE17" s="3"/>
    </row>
    <row r="18" spans="1:31">
      <c r="A18" s="94"/>
      <c r="B18" t="s">
        <v>21</v>
      </c>
      <c r="C18" t="s">
        <v>35</v>
      </c>
      <c r="D18" s="3" t="s">
        <v>58</v>
      </c>
      <c r="E18">
        <v>0.95907831187660997</v>
      </c>
      <c r="F18">
        <v>4.8830681906097881</v>
      </c>
      <c r="G18">
        <v>6.0164092907559433E-2</v>
      </c>
      <c r="H18">
        <v>2.155175772507949</v>
      </c>
      <c r="I18">
        <v>7.9484880967100505E-2</v>
      </c>
      <c r="J18">
        <v>1.7638073586032801</v>
      </c>
      <c r="K18">
        <v>0.39363941050373596</v>
      </c>
      <c r="L18">
        <v>1.1218723199356473</v>
      </c>
      <c r="M18">
        <v>1.6653975059773465E-2</v>
      </c>
      <c r="N18">
        <v>2.0711488983427349</v>
      </c>
      <c r="O18">
        <v>1.0772093868208021</v>
      </c>
      <c r="P18">
        <v>4.1855228324827465E-2</v>
      </c>
      <c r="Q18">
        <v>2.1400760221737782E-2</v>
      </c>
      <c r="R18">
        <v>4.7577979543058504</v>
      </c>
      <c r="S18">
        <v>7.5903910629313778</v>
      </c>
      <c r="T18">
        <v>1000</v>
      </c>
      <c r="U18" s="5">
        <f>E18+F18+H18+Q18</f>
        <v>8.0187230352160839</v>
      </c>
      <c r="V18" s="5">
        <f>G18+J18+K18</f>
        <v>2.2176108620145758</v>
      </c>
      <c r="W18" s="5">
        <f>L18</f>
        <v>1.1218723199356473</v>
      </c>
      <c r="X18" s="5">
        <f>I18+M18+N18+O18</f>
        <v>3.2444971411904113</v>
      </c>
      <c r="Y18" s="5">
        <f>P18+R18+S18</f>
        <v>12.390044245562056</v>
      </c>
      <c r="Z18" s="5">
        <f t="shared" ref="Z18:Z19" si="4">X18+Y18</f>
        <v>15.634541386752467</v>
      </c>
      <c r="AA18" s="5">
        <f>SUM(E18:S18)</f>
        <v>26.992747603918776</v>
      </c>
    </row>
    <row r="19" spans="1:31">
      <c r="A19" s="94"/>
      <c r="B19" t="s">
        <v>21</v>
      </c>
      <c r="C19" t="s">
        <v>36</v>
      </c>
      <c r="D19" s="3" t="s">
        <v>58</v>
      </c>
      <c r="E19">
        <v>0.72589936786309361</v>
      </c>
      <c r="F19">
        <v>3.387264759550713</v>
      </c>
      <c r="G19">
        <v>5.11793482556369E-2</v>
      </c>
      <c r="H19">
        <v>1.2716331346190231</v>
      </c>
      <c r="I19">
        <v>5.3549582961035694E-2</v>
      </c>
      <c r="J19">
        <v>1.4444830543033791</v>
      </c>
      <c r="K19">
        <v>0.29757299898600903</v>
      </c>
      <c r="L19">
        <v>0.90695369622614896</v>
      </c>
      <c r="M19">
        <v>2.101312749103925E-2</v>
      </c>
      <c r="N19">
        <v>1.6769831423493959</v>
      </c>
      <c r="O19">
        <v>0.83442451424094866</v>
      </c>
      <c r="P19">
        <v>2.1805737352025813E-2</v>
      </c>
      <c r="Q19">
        <v>1.3687840566081398E-2</v>
      </c>
      <c r="R19">
        <v>2.859958739576629</v>
      </c>
      <c r="S19">
        <v>4.1405717712396237</v>
      </c>
      <c r="T19">
        <v>1000</v>
      </c>
      <c r="U19" s="5">
        <f>E19+F19+H19+Q19</f>
        <v>5.3984851025989116</v>
      </c>
      <c r="V19" s="5">
        <f>G19+J19+K19</f>
        <v>1.7932354015450249</v>
      </c>
      <c r="W19" s="5">
        <f>L19</f>
        <v>0.90695369622614896</v>
      </c>
      <c r="X19" s="5">
        <f>I19+M19+N19+O19</f>
        <v>2.5859703670424197</v>
      </c>
      <c r="Y19" s="5">
        <f>P19+R19+S19</f>
        <v>7.0223362481682781</v>
      </c>
      <c r="Z19" s="5">
        <f t="shared" si="4"/>
        <v>9.6083066152106973</v>
      </c>
      <c r="AA19" s="5">
        <f>SUM(E19:S19)</f>
        <v>17.706980815580785</v>
      </c>
    </row>
    <row r="20" spans="1:31">
      <c r="A20" s="94"/>
      <c r="B20" s="6" t="s">
        <v>21</v>
      </c>
      <c r="C20" s="6" t="s">
        <v>20</v>
      </c>
      <c r="D20" s="6"/>
      <c r="E20" s="32">
        <f>AVERAGE(E16:E19)</f>
        <v>0.79355768139918226</v>
      </c>
      <c r="F20" s="32">
        <f t="shared" ref="F20:T20" si="5">AVERAGE(F16:F19)</f>
        <v>4.002018917447276</v>
      </c>
      <c r="G20" s="32">
        <f t="shared" si="5"/>
        <v>5.3200271020947411E-2</v>
      </c>
      <c r="H20" s="32">
        <f t="shared" si="5"/>
        <v>1.7089762728199636</v>
      </c>
      <c r="I20" s="32">
        <f t="shared" si="5"/>
        <v>6.4584344063342056E-2</v>
      </c>
      <c r="J20" s="32">
        <f t="shared" si="5"/>
        <v>1.5476900603117063</v>
      </c>
      <c r="K20" s="32">
        <f t="shared" si="5"/>
        <v>0.33362570254179474</v>
      </c>
      <c r="L20" s="32">
        <f t="shared" si="5"/>
        <v>0.97237955661108211</v>
      </c>
      <c r="M20" s="32">
        <f t="shared" si="5"/>
        <v>1.6603605401063568E-2</v>
      </c>
      <c r="N20" s="32">
        <f t="shared" si="5"/>
        <v>1.8100121271821603</v>
      </c>
      <c r="O20" s="32">
        <f t="shared" si="5"/>
        <v>0.91105204321504052</v>
      </c>
      <c r="P20" s="32">
        <f t="shared" si="5"/>
        <v>2.9562432064420663E-2</v>
      </c>
      <c r="Q20" s="32">
        <f t="shared" si="5"/>
        <v>1.8031073109124666E-2</v>
      </c>
      <c r="R20" s="32">
        <f t="shared" si="5"/>
        <v>3.6499736807988286</v>
      </c>
      <c r="S20" s="32">
        <f t="shared" si="5"/>
        <v>5.6916463190172104</v>
      </c>
      <c r="T20" s="7">
        <f t="shared" si="5"/>
        <v>1000</v>
      </c>
      <c r="U20" s="7">
        <f t="shared" ref="U20:AA20" si="6">AVERAGE(U17:U19)</f>
        <v>6.5225839447755449</v>
      </c>
      <c r="V20" s="7">
        <f t="shared" si="6"/>
        <v>1.9345160338744485</v>
      </c>
      <c r="W20" s="7">
        <f t="shared" si="6"/>
        <v>0.97237955661108211</v>
      </c>
      <c r="X20" s="7">
        <f t="shared" si="6"/>
        <v>2.8022521198616066</v>
      </c>
      <c r="Y20" s="7">
        <f t="shared" si="6"/>
        <v>9.3711824318804613</v>
      </c>
      <c r="Z20" s="7">
        <f t="shared" si="6"/>
        <v>12.173434551742067</v>
      </c>
      <c r="AA20" s="7">
        <f t="shared" si="6"/>
        <v>21.602914087003143</v>
      </c>
      <c r="AB20" t="s">
        <v>90</v>
      </c>
      <c r="AC20" s="45">
        <f>_xlfn.STDEV.S(AA18:AA20)</f>
        <v>4.6628686850271919</v>
      </c>
    </row>
    <row r="21" spans="1:31">
      <c r="B21" s="3"/>
      <c r="C21" s="3"/>
      <c r="D21" s="3"/>
      <c r="E21" s="41">
        <f>_xlfn.STDEV.S(E17:E19)</f>
        <v>0.14413840498167063</v>
      </c>
      <c r="F21" s="41">
        <f t="shared" ref="F21:S21" si="7">_xlfn.STDEV.S(F17:F19)</f>
        <v>0.78265049185629754</v>
      </c>
      <c r="G21" s="41">
        <f t="shared" si="7"/>
        <v>6.2052878988476555E-3</v>
      </c>
      <c r="H21" s="41">
        <f t="shared" si="7"/>
        <v>0.44183789402451917</v>
      </c>
      <c r="I21" s="41">
        <f t="shared" si="7"/>
        <v>1.3392837174257249E-2</v>
      </c>
      <c r="J21" s="41">
        <f t="shared" si="7"/>
        <v>0.18722594213081181</v>
      </c>
      <c r="K21" s="41">
        <f t="shared" si="7"/>
        <v>5.2323858368693917E-2</v>
      </c>
      <c r="L21" s="41">
        <f t="shared" si="7"/>
        <v>0.12979960258680409</v>
      </c>
      <c r="M21" s="41">
        <f t="shared" si="7"/>
        <v>4.4349214522072201E-3</v>
      </c>
      <c r="N21" s="41">
        <f t="shared" si="7"/>
        <v>0.22616446336197168</v>
      </c>
      <c r="O21" s="41">
        <f t="shared" si="7"/>
        <v>0.14404101627449728</v>
      </c>
      <c r="P21" s="41">
        <f t="shared" si="7"/>
        <v>1.0766971951645506E-2</v>
      </c>
      <c r="Q21" s="41">
        <f t="shared" si="7"/>
        <v>3.9475467612792407E-3</v>
      </c>
      <c r="R21" s="41">
        <f t="shared" si="7"/>
        <v>0.9880285927069633</v>
      </c>
      <c r="S21" s="41">
        <f t="shared" si="7"/>
        <v>1.7509909223903424</v>
      </c>
      <c r="U21" s="61" t="s">
        <v>72</v>
      </c>
      <c r="V21" s="61" t="s">
        <v>73</v>
      </c>
      <c r="W21" s="61" t="s">
        <v>74</v>
      </c>
      <c r="X21" s="61" t="s">
        <v>75</v>
      </c>
      <c r="Y21" s="61" t="s">
        <v>76</v>
      </c>
      <c r="Z21" s="61" t="s">
        <v>77</v>
      </c>
      <c r="AA21" s="61" t="s">
        <v>78</v>
      </c>
      <c r="AC21" s="5"/>
    </row>
    <row r="22" spans="1:31">
      <c r="A22" s="94"/>
      <c r="B22" t="s">
        <v>21</v>
      </c>
      <c r="C22" t="s">
        <v>34</v>
      </c>
      <c r="D22" s="3" t="s">
        <v>59</v>
      </c>
      <c r="E22">
        <v>4.8543930694592285</v>
      </c>
      <c r="F22">
        <v>10.156658240652408</v>
      </c>
      <c r="G22">
        <v>0.48090913272688307</v>
      </c>
      <c r="H22">
        <v>1.8670654918569018</v>
      </c>
      <c r="I22">
        <v>0.17793785379685401</v>
      </c>
      <c r="J22">
        <v>10.590635430738981</v>
      </c>
      <c r="K22">
        <v>1.7532262885632375</v>
      </c>
      <c r="L22">
        <v>6.8888101668787893</v>
      </c>
      <c r="M22">
        <v>0.55740186477573639</v>
      </c>
      <c r="N22">
        <v>12.744350087646151</v>
      </c>
      <c r="O22">
        <v>5.7273426197609849</v>
      </c>
      <c r="P22">
        <v>5.2065739816135805E-2</v>
      </c>
      <c r="Q22">
        <v>4.7114675707059406E-2</v>
      </c>
      <c r="R22">
        <v>1.2394783916780239</v>
      </c>
      <c r="S22">
        <v>0.34740601537842752</v>
      </c>
      <c r="T22">
        <v>1000</v>
      </c>
      <c r="U22" s="5">
        <f>E22+F22+H22+Q22</f>
        <v>16.925231477675599</v>
      </c>
      <c r="V22" s="5">
        <f>G22+J22+K22</f>
        <v>12.824770852029101</v>
      </c>
      <c r="W22" s="5">
        <f>L22</f>
        <v>6.8888101668787893</v>
      </c>
      <c r="X22" s="5">
        <f>I22+M22+N22+O22</f>
        <v>19.207032425979726</v>
      </c>
      <c r="Y22" s="5">
        <f>P22+R22+S22</f>
        <v>1.6389501468725871</v>
      </c>
      <c r="Z22" s="5">
        <f>X22+Y22</f>
        <v>20.845982572852314</v>
      </c>
      <c r="AA22" s="5">
        <f>SUM(E22:S22)</f>
        <v>57.484795069435791</v>
      </c>
      <c r="AC22" s="5"/>
    </row>
    <row r="23" spans="1:31">
      <c r="A23" s="94"/>
      <c r="B23" t="s">
        <v>21</v>
      </c>
      <c r="C23" t="s">
        <v>35</v>
      </c>
      <c r="D23" s="3" t="s">
        <v>59</v>
      </c>
      <c r="E23">
        <v>3.2310094977549562</v>
      </c>
      <c r="F23">
        <v>6.5020396675156027</v>
      </c>
      <c r="G23">
        <v>0.24155223289691249</v>
      </c>
      <c r="H23">
        <v>1.0269442354450147</v>
      </c>
      <c r="I23">
        <v>0.10813229015945687</v>
      </c>
      <c r="J23">
        <v>6.4473096704901529</v>
      </c>
      <c r="K23">
        <v>1.0781976908963178</v>
      </c>
      <c r="L23">
        <v>4.2690378138097707</v>
      </c>
      <c r="M23">
        <v>0.26501786721161746</v>
      </c>
      <c r="N23">
        <v>8.2830584346423333</v>
      </c>
      <c r="O23">
        <v>3.8171323468427985</v>
      </c>
      <c r="P23">
        <v>2.010717570937692E-2</v>
      </c>
      <c r="Q23">
        <v>2.0194598212461175E-2</v>
      </c>
      <c r="R23">
        <v>0.76108392013213044</v>
      </c>
      <c r="S23">
        <v>0.33510411408802809</v>
      </c>
      <c r="T23">
        <v>1000</v>
      </c>
      <c r="U23" s="5">
        <f>E23+F23+H23+Q23</f>
        <v>10.780187998928035</v>
      </c>
      <c r="V23" s="5">
        <f>G23+J23+K23</f>
        <v>7.7670595942833831</v>
      </c>
      <c r="W23" s="5">
        <f>L23</f>
        <v>4.2690378138097707</v>
      </c>
      <c r="X23" s="5">
        <f>I23+M23+N23+O23</f>
        <v>12.473340938856207</v>
      </c>
      <c r="Y23" s="5">
        <f>P23+R23+S23</f>
        <v>1.1162952099295356</v>
      </c>
      <c r="Z23" s="5">
        <f t="shared" ref="Z23:Z24" si="8">X23+Y23</f>
        <v>13.589636148785743</v>
      </c>
      <c r="AA23" s="5">
        <f>SUM(E23:S23)</f>
        <v>36.405921555806927</v>
      </c>
      <c r="AC23" s="5"/>
    </row>
    <row r="24" spans="1:31">
      <c r="A24" s="94"/>
      <c r="B24" t="s">
        <v>21</v>
      </c>
      <c r="C24" t="s">
        <v>36</v>
      </c>
      <c r="D24" s="3" t="s">
        <v>59</v>
      </c>
      <c r="E24">
        <v>3.844124530290526</v>
      </c>
      <c r="F24">
        <v>7.554882764285459</v>
      </c>
      <c r="G24">
        <v>0.33757779615803607</v>
      </c>
      <c r="H24">
        <v>1.2186719961781747</v>
      </c>
      <c r="I24">
        <v>0.1211403574729797</v>
      </c>
      <c r="J24">
        <v>7.6360824333092729</v>
      </c>
      <c r="K24">
        <v>1.2422943658854066</v>
      </c>
      <c r="L24">
        <v>5.1926814230792608</v>
      </c>
      <c r="M24">
        <v>0.36402677420630281</v>
      </c>
      <c r="N24">
        <v>10.06373519706777</v>
      </c>
      <c r="O24">
        <v>4.5566945463461179</v>
      </c>
      <c r="P24">
        <v>2.7400795142697731E-2</v>
      </c>
      <c r="Q24">
        <v>2.0792835270603712E-2</v>
      </c>
      <c r="R24">
        <v>0.93812380309135568</v>
      </c>
      <c r="S24">
        <v>0.34552799787915028</v>
      </c>
      <c r="T24">
        <v>1000</v>
      </c>
      <c r="U24" s="5">
        <f>E24+F24+H24+Q24</f>
        <v>12.638472126024762</v>
      </c>
      <c r="V24" s="5">
        <f>G24+J24+K24</f>
        <v>9.2159545953527164</v>
      </c>
      <c r="W24" s="5">
        <f>L24</f>
        <v>5.1926814230792608</v>
      </c>
      <c r="X24" s="5">
        <f>I24+M24+N24+O24</f>
        <v>15.10559687509317</v>
      </c>
      <c r="Y24" s="5">
        <f>P24+R24+S24</f>
        <v>1.3110525961132038</v>
      </c>
      <c r="Z24" s="5">
        <f t="shared" si="8"/>
        <v>16.416649471206373</v>
      </c>
      <c r="AA24" s="5">
        <f>SUM(E24:S24)</f>
        <v>43.463757615663113</v>
      </c>
      <c r="AB24" t="s">
        <v>90</v>
      </c>
      <c r="AC24" s="45">
        <f>_xlfn.STDEV.S(AA22:AA24)</f>
        <v>10.729410124601968</v>
      </c>
    </row>
    <row r="25" spans="1:31">
      <c r="A25" s="94"/>
      <c r="B25" s="6" t="s">
        <v>21</v>
      </c>
      <c r="C25" s="6" t="s">
        <v>20</v>
      </c>
      <c r="D25" s="6"/>
      <c r="E25" s="32">
        <f>AVERAGE(E22:E24)</f>
        <v>3.97650903250157</v>
      </c>
      <c r="F25" s="32">
        <f t="shared" ref="F25:AA25" si="9">AVERAGE(F22:F24)</f>
        <v>8.0711935574844897</v>
      </c>
      <c r="G25" s="32">
        <f t="shared" si="9"/>
        <v>0.35334638726061057</v>
      </c>
      <c r="H25" s="32">
        <f t="shared" si="9"/>
        <v>1.3708939078266971</v>
      </c>
      <c r="I25" s="32">
        <f t="shared" si="9"/>
        <v>0.13573683380976351</v>
      </c>
      <c r="J25" s="32">
        <f t="shared" si="9"/>
        <v>8.2246758448461357</v>
      </c>
      <c r="K25" s="32">
        <f t="shared" si="9"/>
        <v>1.3579061151149874</v>
      </c>
      <c r="L25" s="32">
        <f t="shared" si="9"/>
        <v>5.4501764679226072</v>
      </c>
      <c r="M25" s="32">
        <f t="shared" si="9"/>
        <v>0.39548216873121889</v>
      </c>
      <c r="N25" s="32">
        <f t="shared" si="9"/>
        <v>10.363714573118751</v>
      </c>
      <c r="O25" s="32">
        <f t="shared" si="9"/>
        <v>4.7003898376499675</v>
      </c>
      <c r="P25" s="32">
        <f t="shared" si="9"/>
        <v>3.3191236889403487E-2</v>
      </c>
      <c r="Q25" s="32">
        <f t="shared" si="9"/>
        <v>2.9367369730041431E-2</v>
      </c>
      <c r="R25" s="32">
        <f t="shared" si="9"/>
        <v>0.97956203830050326</v>
      </c>
      <c r="S25" s="32">
        <f t="shared" si="9"/>
        <v>0.34267937578186863</v>
      </c>
      <c r="T25" s="7">
        <f t="shared" si="9"/>
        <v>1000</v>
      </c>
      <c r="U25" s="7">
        <f t="shared" si="9"/>
        <v>13.447963867542798</v>
      </c>
      <c r="V25" s="7">
        <f t="shared" si="9"/>
        <v>9.9359283472217346</v>
      </c>
      <c r="W25" s="7">
        <f t="shared" si="9"/>
        <v>5.4501764679226072</v>
      </c>
      <c r="X25" s="7">
        <f t="shared" si="9"/>
        <v>15.5953234133097</v>
      </c>
      <c r="Y25" s="7">
        <f t="shared" si="9"/>
        <v>1.3554326509717753</v>
      </c>
      <c r="Z25" s="7">
        <f t="shared" si="9"/>
        <v>16.950756064281478</v>
      </c>
      <c r="AA25" s="7">
        <f t="shared" si="9"/>
        <v>45.78482474696861</v>
      </c>
    </row>
    <row r="26" spans="1:31">
      <c r="E26" s="41">
        <f>_xlfn.STDEV.S(E22:E24)</f>
        <v>0.81974861850391989</v>
      </c>
      <c r="F26" s="41">
        <f t="shared" ref="F26:S26" si="10">_xlfn.STDEV.S(F22:F24)</f>
        <v>1.8812208416768867</v>
      </c>
      <c r="G26" s="41">
        <f t="shared" si="10"/>
        <v>0.12045504440692301</v>
      </c>
      <c r="H26" s="41">
        <f t="shared" si="10"/>
        <v>0.44026079107526678</v>
      </c>
      <c r="I26" s="41">
        <f t="shared" si="10"/>
        <v>3.7121382244892163E-2</v>
      </c>
      <c r="J26" s="41">
        <f t="shared" si="10"/>
        <v>2.1334523059969777</v>
      </c>
      <c r="K26" s="41">
        <f t="shared" si="10"/>
        <v>0.35205178502172685</v>
      </c>
      <c r="L26" s="41">
        <f t="shared" si="10"/>
        <v>1.3287323165579075</v>
      </c>
      <c r="M26" s="41">
        <f t="shared" si="10"/>
        <v>0.14870837868604547</v>
      </c>
      <c r="N26" s="41">
        <f t="shared" si="10"/>
        <v>2.2457229399087342</v>
      </c>
      <c r="O26" s="41">
        <f t="shared" si="10"/>
        <v>0.96317811138320375</v>
      </c>
      <c r="P26" s="41">
        <f t="shared" si="10"/>
        <v>1.6747667499026512E-2</v>
      </c>
      <c r="Q26" s="41">
        <f t="shared" si="10"/>
        <v>1.5372528223290317E-2</v>
      </c>
      <c r="R26" s="41">
        <f t="shared" si="10"/>
        <v>0.24187427127405536</v>
      </c>
      <c r="S26" s="41">
        <f t="shared" si="10"/>
        <v>6.6272301702539182E-3</v>
      </c>
      <c r="U26" s="5"/>
      <c r="V26" s="5"/>
    </row>
    <row r="27" spans="1:31">
      <c r="B27" s="1" t="s">
        <v>68</v>
      </c>
      <c r="C27" s="1"/>
      <c r="D27" s="1"/>
      <c r="E27" s="1"/>
      <c r="F27" s="1"/>
      <c r="G27" s="1"/>
      <c r="U27" s="5">
        <f>SUM(U20+U25)</f>
        <v>19.970547812318344</v>
      </c>
      <c r="V27" s="5">
        <f t="shared" ref="V27:AA27" si="11">SUM(V20+V25)</f>
        <v>11.870444381096183</v>
      </c>
      <c r="W27" s="5">
        <f t="shared" si="11"/>
        <v>6.422556024533689</v>
      </c>
      <c r="X27" s="5">
        <f t="shared" si="11"/>
        <v>18.397575533171306</v>
      </c>
      <c r="Y27" s="5">
        <f t="shared" si="11"/>
        <v>10.726615082852236</v>
      </c>
      <c r="Z27" s="5">
        <f>SUM(Z20+Z25)</f>
        <v>29.124190616023547</v>
      </c>
      <c r="AA27" s="5">
        <f t="shared" si="11"/>
        <v>67.387738833971753</v>
      </c>
    </row>
    <row r="28" spans="1:31">
      <c r="B28" s="9"/>
      <c r="C28" s="10"/>
      <c r="E28" s="2" t="s">
        <v>23</v>
      </c>
      <c r="F28" s="2"/>
      <c r="G28" s="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U28" s="5"/>
      <c r="V28" s="5"/>
    </row>
    <row r="29" spans="1:31">
      <c r="A29" s="53"/>
      <c r="B29" s="56" t="s">
        <v>66</v>
      </c>
      <c r="C29" s="57"/>
      <c r="D29" s="56"/>
      <c r="E29" s="54" t="s">
        <v>48</v>
      </c>
      <c r="F29" s="54" t="s">
        <v>49</v>
      </c>
      <c r="G29" s="54" t="s">
        <v>61</v>
      </c>
      <c r="H29" s="54" t="s">
        <v>50</v>
      </c>
      <c r="I29" s="54" t="s">
        <v>79</v>
      </c>
      <c r="J29" s="54" t="s">
        <v>62</v>
      </c>
      <c r="K29" s="54" t="s">
        <v>63</v>
      </c>
      <c r="L29" s="54" t="s">
        <v>64</v>
      </c>
      <c r="M29" s="54" t="s">
        <v>51</v>
      </c>
      <c r="N29" s="54" t="s">
        <v>52</v>
      </c>
      <c r="O29" s="54" t="s">
        <v>53</v>
      </c>
      <c r="P29" s="54" t="s">
        <v>54</v>
      </c>
      <c r="Q29" s="54" t="s">
        <v>55</v>
      </c>
      <c r="R29" s="54" t="s">
        <v>56</v>
      </c>
      <c r="S29" s="54" t="s">
        <v>57</v>
      </c>
      <c r="T29" s="4" t="s">
        <v>41</v>
      </c>
      <c r="U29" s="5"/>
      <c r="V29" s="5"/>
    </row>
    <row r="30" spans="1:31">
      <c r="A30" s="53"/>
      <c r="B30" s="6" t="s">
        <v>24</v>
      </c>
      <c r="C30" s="6" t="s">
        <v>20</v>
      </c>
      <c r="D30" s="6"/>
      <c r="E30" s="7">
        <v>1.0842057853666296</v>
      </c>
      <c r="F30" s="7">
        <v>1.0843967923928137</v>
      </c>
      <c r="G30" s="7">
        <v>1.0749533474924848</v>
      </c>
      <c r="H30" s="7">
        <v>1.0887702859530541</v>
      </c>
      <c r="I30" s="7">
        <v>1.0788795239749169</v>
      </c>
      <c r="J30" s="7">
        <v>1.0912858518322517</v>
      </c>
      <c r="K30" s="7">
        <v>1.0851115565951017</v>
      </c>
      <c r="L30" s="7">
        <v>1.0904661019472217</v>
      </c>
      <c r="M30" s="7">
        <v>1.0665040085221551</v>
      </c>
      <c r="N30" s="7">
        <v>1.0861324219084381</v>
      </c>
      <c r="O30" s="7">
        <v>1.0829303964861643</v>
      </c>
      <c r="P30" s="7">
        <v>1.0537892672954257</v>
      </c>
      <c r="Q30" s="7">
        <v>1.0466757765717345</v>
      </c>
      <c r="R30" s="7">
        <v>1.0759481864335576</v>
      </c>
      <c r="S30" s="7">
        <v>1.0712071919514612</v>
      </c>
      <c r="T30" s="7">
        <v>1.0878977807882966</v>
      </c>
      <c r="U30" s="5"/>
      <c r="V30" s="5"/>
    </row>
    <row r="31" spans="1:31">
      <c r="A31" s="98"/>
      <c r="B31" s="18" t="s">
        <v>25</v>
      </c>
      <c r="C31" s="18" t="s">
        <v>20</v>
      </c>
      <c r="D31" s="19"/>
      <c r="E31" s="20">
        <v>7.0117952155805954</v>
      </c>
      <c r="F31" s="20">
        <v>7.5714877410050452</v>
      </c>
      <c r="G31" s="20">
        <v>4.9078970619403304</v>
      </c>
      <c r="H31" s="20">
        <v>8.2653313916505233</v>
      </c>
      <c r="I31" s="20">
        <v>3.1465135986145309</v>
      </c>
      <c r="J31" s="20">
        <v>8.3221186981760944</v>
      </c>
      <c r="K31" s="20">
        <v>4.6696877744299243</v>
      </c>
      <c r="L31" s="20">
        <v>7.3389542897587532</v>
      </c>
      <c r="M31" s="20">
        <v>8.6623709798775526</v>
      </c>
      <c r="N31" s="20">
        <v>3.5360078854333614</v>
      </c>
      <c r="O31" s="20">
        <v>2.9666274595674418</v>
      </c>
      <c r="P31" s="20">
        <v>2.8147187833854126</v>
      </c>
      <c r="Q31" s="20">
        <v>2.6891149597757145</v>
      </c>
      <c r="R31" s="20">
        <v>1.7973433336336919</v>
      </c>
      <c r="S31" s="20">
        <v>1.2960558554530963</v>
      </c>
      <c r="T31" s="20">
        <v>3.3874957068403506</v>
      </c>
      <c r="U31" s="64"/>
      <c r="V31" s="99"/>
      <c r="W31" s="99"/>
      <c r="X31" s="99"/>
    </row>
    <row r="32" spans="1:31">
      <c r="A32" s="98"/>
      <c r="D32" s="3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U32" s="64"/>
    </row>
    <row r="33" spans="1:40">
      <c r="A33" s="98"/>
      <c r="B33" s="1" t="s">
        <v>69</v>
      </c>
      <c r="C33" s="1"/>
      <c r="D33" s="1"/>
      <c r="E33" s="1"/>
      <c r="F33" s="1"/>
      <c r="G33" s="1"/>
      <c r="U33" s="78"/>
      <c r="V33" s="31"/>
      <c r="W33" s="31"/>
    </row>
    <row r="34" spans="1:40">
      <c r="A34" s="58"/>
      <c r="E34" s="2" t="s">
        <v>23</v>
      </c>
      <c r="U34" s="64"/>
      <c r="V34" s="31"/>
      <c r="W34" s="31"/>
    </row>
    <row r="35" spans="1:40">
      <c r="A35" s="58"/>
      <c r="B35" s="56" t="s">
        <v>66</v>
      </c>
      <c r="C35" s="57"/>
      <c r="D35" s="56"/>
      <c r="E35" s="54" t="s">
        <v>48</v>
      </c>
      <c r="F35" s="54" t="s">
        <v>49</v>
      </c>
      <c r="G35" s="54" t="s">
        <v>61</v>
      </c>
      <c r="H35" s="54" t="s">
        <v>50</v>
      </c>
      <c r="I35" s="54" t="s">
        <v>79</v>
      </c>
      <c r="J35" s="54" t="s">
        <v>62</v>
      </c>
      <c r="K35" s="54" t="s">
        <v>63</v>
      </c>
      <c r="L35" s="54" t="s">
        <v>64</v>
      </c>
      <c r="M35" s="54" t="s">
        <v>51</v>
      </c>
      <c r="N35" s="54" t="s">
        <v>52</v>
      </c>
      <c r="O35" s="54" t="s">
        <v>53</v>
      </c>
      <c r="P35" s="54" t="s">
        <v>54</v>
      </c>
      <c r="Q35" s="54" t="s">
        <v>55</v>
      </c>
      <c r="R35" s="54" t="s">
        <v>56</v>
      </c>
      <c r="S35" s="54" t="s">
        <v>57</v>
      </c>
      <c r="T35" s="4" t="s">
        <v>41</v>
      </c>
      <c r="U35" s="31"/>
      <c r="V35" s="31"/>
      <c r="W35" s="31"/>
    </row>
    <row r="36" spans="1:40">
      <c r="A36" s="58"/>
      <c r="B36" t="s">
        <v>26</v>
      </c>
      <c r="C36" t="s">
        <v>34</v>
      </c>
      <c r="D36" s="3" t="s">
        <v>58</v>
      </c>
      <c r="E36">
        <v>1.0908737260684678</v>
      </c>
      <c r="F36">
        <v>1.0916789499680313</v>
      </c>
      <c r="G36">
        <v>1.1918576376633843</v>
      </c>
      <c r="H36">
        <v>1.0825270874284609</v>
      </c>
      <c r="I36">
        <v>1.1110642915490803</v>
      </c>
      <c r="J36">
        <v>1.0796812819749224</v>
      </c>
      <c r="K36">
        <v>1.075075651193595</v>
      </c>
      <c r="L36">
        <v>1.0677844601630804</v>
      </c>
      <c r="M36">
        <v>0.96404176306719103</v>
      </c>
      <c r="N36">
        <v>1.0823193445282815</v>
      </c>
      <c r="O36">
        <v>1.0799250156070199</v>
      </c>
      <c r="P36">
        <v>0.89840723352983909</v>
      </c>
      <c r="Q36">
        <v>0.9780296025395353</v>
      </c>
      <c r="R36">
        <v>1.0782440537856206</v>
      </c>
      <c r="S36">
        <v>1.080479134468997</v>
      </c>
      <c r="T36">
        <v>1.0856688533735397</v>
      </c>
      <c r="U36" s="31"/>
      <c r="V36" s="31"/>
      <c r="W36" s="31"/>
      <c r="AN36" s="52"/>
    </row>
    <row r="37" spans="1:40">
      <c r="A37" s="58"/>
      <c r="B37" t="s">
        <v>26</v>
      </c>
      <c r="C37" t="s">
        <v>35</v>
      </c>
      <c r="D37" s="3" t="s">
        <v>58</v>
      </c>
      <c r="E37">
        <v>1.0890539516556506</v>
      </c>
      <c r="F37">
        <v>1.0877134594606428</v>
      </c>
      <c r="G37">
        <v>1.1130509134534745</v>
      </c>
      <c r="H37">
        <v>1.0796882458096506</v>
      </c>
      <c r="I37">
        <v>1.0783198334522563</v>
      </c>
      <c r="J37">
        <v>1.0775769983373191</v>
      </c>
      <c r="K37">
        <v>1.0728794685808334</v>
      </c>
      <c r="L37">
        <v>1.0638708494518889</v>
      </c>
      <c r="M37">
        <v>1.1221378041203924</v>
      </c>
      <c r="N37">
        <v>1.0766089745864031</v>
      </c>
      <c r="O37">
        <v>1.0742782113827196</v>
      </c>
      <c r="P37">
        <v>0.90458654657486381</v>
      </c>
      <c r="Q37">
        <v>0.71011163509087416</v>
      </c>
      <c r="R37">
        <v>1.0767396338520969</v>
      </c>
      <c r="S37">
        <v>1.0813159736284299</v>
      </c>
      <c r="T37">
        <v>1.0855414265163601</v>
      </c>
      <c r="U37" s="31"/>
      <c r="V37" s="31"/>
      <c r="W37" s="31"/>
    </row>
    <row r="38" spans="1:40">
      <c r="A38" s="58"/>
      <c r="B38" t="s">
        <v>26</v>
      </c>
      <c r="C38" t="s">
        <v>36</v>
      </c>
      <c r="D38" s="3" t="s">
        <v>58</v>
      </c>
      <c r="E38">
        <v>1.0900881099890927</v>
      </c>
      <c r="F38">
        <v>1.0878396125089869</v>
      </c>
      <c r="G38">
        <v>1.1024011185052929</v>
      </c>
      <c r="H38">
        <v>1.0794700451888855</v>
      </c>
      <c r="I38">
        <v>1.0836853251454428</v>
      </c>
      <c r="J38">
        <v>1.0773808415778245</v>
      </c>
      <c r="K38">
        <v>1.0733902174250731</v>
      </c>
      <c r="L38">
        <v>1.0645929925517612</v>
      </c>
      <c r="M38">
        <v>0.83806377523468845</v>
      </c>
      <c r="N38">
        <v>1.0749340398224776</v>
      </c>
      <c r="O38">
        <v>1.0684125130262563</v>
      </c>
      <c r="P38">
        <v>0.90369671737568369</v>
      </c>
      <c r="Q38">
        <v>0.98676596564460128</v>
      </c>
      <c r="R38">
        <v>1.0747259717842612</v>
      </c>
      <c r="S38">
        <v>1.0801250828699067</v>
      </c>
      <c r="T38">
        <v>1.0858937886766642</v>
      </c>
      <c r="U38" s="31"/>
      <c r="V38" s="3"/>
    </row>
    <row r="39" spans="1:40">
      <c r="A39" s="58"/>
      <c r="B39" s="6" t="s">
        <v>26</v>
      </c>
      <c r="C39" s="6" t="s">
        <v>20</v>
      </c>
      <c r="D39" s="6"/>
      <c r="E39" s="7">
        <f>AVERAGE(E36:E38)</f>
        <v>1.0900052625710703</v>
      </c>
      <c r="F39" s="7">
        <f t="shared" ref="F39:T39" si="12">AVERAGE(F36:F38)</f>
        <v>1.0890773406458869</v>
      </c>
      <c r="G39" s="7">
        <f t="shared" si="12"/>
        <v>1.1357698898740507</v>
      </c>
      <c r="H39" s="7">
        <f t="shared" si="12"/>
        <v>1.080561792808999</v>
      </c>
      <c r="I39" s="7">
        <f t="shared" si="12"/>
        <v>1.0910231500489267</v>
      </c>
      <c r="J39" s="7">
        <f t="shared" si="12"/>
        <v>1.0782130406300221</v>
      </c>
      <c r="K39" s="7">
        <f t="shared" si="12"/>
        <v>1.0737817790665005</v>
      </c>
      <c r="L39" s="7">
        <f t="shared" si="12"/>
        <v>1.0654161007222436</v>
      </c>
      <c r="M39" s="7">
        <f t="shared" si="12"/>
        <v>0.97474778080742397</v>
      </c>
      <c r="N39" s="7">
        <f t="shared" si="12"/>
        <v>1.0779541196457207</v>
      </c>
      <c r="O39" s="7">
        <f t="shared" si="12"/>
        <v>1.0742052466719987</v>
      </c>
      <c r="P39" s="7">
        <f t="shared" si="12"/>
        <v>0.9022301658267956</v>
      </c>
      <c r="Q39" s="7">
        <f t="shared" si="12"/>
        <v>0.89163573442500355</v>
      </c>
      <c r="R39" s="7">
        <f t="shared" si="12"/>
        <v>1.076569886473993</v>
      </c>
      <c r="S39" s="7">
        <f t="shared" si="12"/>
        <v>1.0806400636557778</v>
      </c>
      <c r="T39" s="7">
        <f t="shared" si="12"/>
        <v>1.0857013561888547</v>
      </c>
      <c r="U39" s="31"/>
      <c r="V39" s="3"/>
    </row>
    <row r="40" spans="1:40">
      <c r="A40" s="58"/>
      <c r="B40" t="s">
        <v>26</v>
      </c>
      <c r="C40" t="s">
        <v>34</v>
      </c>
      <c r="D40" s="3" t="s">
        <v>59</v>
      </c>
      <c r="E40">
        <v>1.086368336991985</v>
      </c>
      <c r="F40">
        <v>1.0810969819248928</v>
      </c>
      <c r="G40">
        <v>1.0669767675104125</v>
      </c>
      <c r="H40">
        <v>1.0742445491573882</v>
      </c>
      <c r="I40">
        <v>1.0542509443059789</v>
      </c>
      <c r="J40">
        <v>1.0796882458096506</v>
      </c>
      <c r="K40">
        <v>1.0794317439167762</v>
      </c>
      <c r="L40">
        <v>1.0809301139911847</v>
      </c>
      <c r="M40">
        <v>1.0749572548291335</v>
      </c>
      <c r="N40">
        <v>1.0845568869453361</v>
      </c>
      <c r="O40">
        <v>1.0850524285499243</v>
      </c>
      <c r="P40">
        <v>1.0439300549236368</v>
      </c>
      <c r="Q40">
        <v>1.0448348076804295</v>
      </c>
      <c r="R40">
        <v>1.0731895286376181</v>
      </c>
      <c r="S40">
        <v>1.0638210204226008</v>
      </c>
      <c r="T40">
        <v>1.0856688533735397</v>
      </c>
      <c r="U40" s="31"/>
      <c r="V40" s="3"/>
      <c r="W40" s="31"/>
    </row>
    <row r="41" spans="1:40">
      <c r="A41" s="58"/>
      <c r="B41" t="s">
        <v>26</v>
      </c>
      <c r="C41" t="s">
        <v>35</v>
      </c>
      <c r="D41" s="3" t="s">
        <v>59</v>
      </c>
      <c r="E41">
        <v>1.0854978367329267</v>
      </c>
      <c r="F41">
        <v>1.0807056194579474</v>
      </c>
      <c r="G41">
        <v>1.0594622589317406</v>
      </c>
      <c r="H41">
        <v>1.0676068393301497</v>
      </c>
      <c r="I41">
        <v>1.043631462404393</v>
      </c>
      <c r="J41">
        <v>1.076707634948453</v>
      </c>
      <c r="K41">
        <v>1.0777069952877834</v>
      </c>
      <c r="L41">
        <v>1.0767970094594845</v>
      </c>
      <c r="M41">
        <v>1.0558522628778866</v>
      </c>
      <c r="N41">
        <v>1.0802465100370986</v>
      </c>
      <c r="O41">
        <v>1.078940788620256</v>
      </c>
      <c r="P41">
        <v>1.051551412483297</v>
      </c>
      <c r="Q41">
        <v>0.98310344604605138</v>
      </c>
      <c r="R41">
        <v>1.0625170152124941</v>
      </c>
      <c r="S41">
        <v>1.0551304533248678</v>
      </c>
      <c r="T41">
        <v>1.0855414265163601</v>
      </c>
      <c r="U41" s="31"/>
      <c r="V41" s="41"/>
    </row>
    <row r="42" spans="1:40">
      <c r="A42" s="58"/>
      <c r="B42" t="s">
        <v>26</v>
      </c>
      <c r="C42" t="s">
        <v>36</v>
      </c>
      <c r="D42" s="3" t="s">
        <v>59</v>
      </c>
      <c r="E42">
        <v>1.083715560393913</v>
      </c>
      <c r="F42">
        <v>1.0794859505928101</v>
      </c>
      <c r="G42">
        <v>1.0673133159925825</v>
      </c>
      <c r="H42">
        <v>1.0700214993204917</v>
      </c>
      <c r="I42">
        <v>1.0612201920545894</v>
      </c>
      <c r="J42">
        <v>1.0781851954154635</v>
      </c>
      <c r="K42">
        <v>1.0804217642434502</v>
      </c>
      <c r="L42">
        <v>1.0787423159469254</v>
      </c>
      <c r="M42">
        <v>1.0627423346238305</v>
      </c>
      <c r="N42">
        <v>1.0807188825386904</v>
      </c>
      <c r="O42">
        <v>1.0785194684873816</v>
      </c>
      <c r="P42">
        <v>1.0502102218556688</v>
      </c>
      <c r="Q42">
        <v>1.0380990930781118</v>
      </c>
      <c r="R42">
        <v>1.0641901373483349</v>
      </c>
      <c r="S42">
        <v>1.0566589169709606</v>
      </c>
      <c r="T42">
        <v>1.0858937886766642</v>
      </c>
      <c r="U42" s="31"/>
      <c r="V42" s="63"/>
    </row>
    <row r="43" spans="1:40">
      <c r="A43" s="58"/>
      <c r="B43" s="6" t="s">
        <v>26</v>
      </c>
      <c r="C43" s="6" t="s">
        <v>20</v>
      </c>
      <c r="D43" s="6"/>
      <c r="E43" s="7">
        <f>AVERAGE(E40:E42)</f>
        <v>1.0851939113729416</v>
      </c>
      <c r="F43" s="7">
        <f t="shared" ref="F43:T43" si="13">AVERAGE(F40:F42)</f>
        <v>1.0804295173252167</v>
      </c>
      <c r="G43" s="7">
        <f t="shared" si="13"/>
        <v>1.0645841141449119</v>
      </c>
      <c r="H43" s="7">
        <f t="shared" si="13"/>
        <v>1.0706242959360099</v>
      </c>
      <c r="I43" s="7">
        <f t="shared" si="13"/>
        <v>1.0530341995883203</v>
      </c>
      <c r="J43" s="7">
        <f t="shared" si="13"/>
        <v>1.0781936920578559</v>
      </c>
      <c r="K43" s="7">
        <f t="shared" si="13"/>
        <v>1.0791868344826698</v>
      </c>
      <c r="L43" s="7">
        <f t="shared" si="13"/>
        <v>1.0788231464658649</v>
      </c>
      <c r="M43" s="7">
        <f t="shared" si="13"/>
        <v>1.0645172841102835</v>
      </c>
      <c r="N43" s="7">
        <f t="shared" si="13"/>
        <v>1.081840759840375</v>
      </c>
      <c r="O43" s="7">
        <f t="shared" si="13"/>
        <v>1.0808375618858539</v>
      </c>
      <c r="P43" s="7">
        <f t="shared" si="13"/>
        <v>1.0485638964208677</v>
      </c>
      <c r="Q43" s="7">
        <f t="shared" si="13"/>
        <v>1.0220124489348643</v>
      </c>
      <c r="R43" s="7">
        <f t="shared" si="13"/>
        <v>1.066632227066149</v>
      </c>
      <c r="S43" s="7">
        <f t="shared" si="13"/>
        <v>1.0585367969061432</v>
      </c>
      <c r="T43" s="7">
        <f t="shared" si="13"/>
        <v>1.0857013561888547</v>
      </c>
      <c r="U43" s="31"/>
      <c r="V43" s="3"/>
    </row>
    <row r="44" spans="1:40">
      <c r="A44" s="58"/>
      <c r="B44" t="s">
        <v>26</v>
      </c>
      <c r="C44" t="s">
        <v>34</v>
      </c>
      <c r="D44" s="13" t="s">
        <v>60</v>
      </c>
      <c r="E44" s="14">
        <f t="shared" ref="E44:S44" si="14">(E36*E17/(E17+E22))+(E40*E22/(E17+E22))</f>
        <v>1.0869330808393864</v>
      </c>
      <c r="F44" s="14">
        <f t="shared" si="14"/>
        <v>1.0839425205640396</v>
      </c>
      <c r="G44" s="14">
        <f t="shared" si="14"/>
        <v>1.078365286136278</v>
      </c>
      <c r="H44" s="14">
        <f t="shared" si="14"/>
        <v>1.0781920053839233</v>
      </c>
      <c r="I44" s="14">
        <f t="shared" si="14"/>
        <v>1.0687053012137415</v>
      </c>
      <c r="J44" s="14">
        <f t="shared" si="14"/>
        <v>1.0796874149386153</v>
      </c>
      <c r="K44" s="14">
        <f t="shared" si="14"/>
        <v>1.0787778421125256</v>
      </c>
      <c r="L44" s="14">
        <f t="shared" si="14"/>
        <v>1.0794286010402212</v>
      </c>
      <c r="M44" s="14">
        <f t="shared" si="14"/>
        <v>1.0725923414269662</v>
      </c>
      <c r="N44" s="14">
        <f t="shared" si="14"/>
        <v>1.0842960200430685</v>
      </c>
      <c r="O44" s="14">
        <f t="shared" si="14"/>
        <v>1.0844092203290696</v>
      </c>
      <c r="P44" s="14">
        <f t="shared" si="14"/>
        <v>0.99668911029506768</v>
      </c>
      <c r="Q44" s="14">
        <f t="shared" si="14"/>
        <v>1.0256330382933583</v>
      </c>
      <c r="R44" s="14">
        <f t="shared" si="14"/>
        <v>1.0768736547721405</v>
      </c>
      <c r="S44" s="14">
        <f t="shared" si="14"/>
        <v>1.0794623113346522</v>
      </c>
      <c r="T44">
        <v>1.0856688533735397</v>
      </c>
      <c r="U44" s="31"/>
      <c r="V44" s="3"/>
      <c r="W44" s="31"/>
    </row>
    <row r="45" spans="1:40">
      <c r="A45" s="58"/>
      <c r="B45" t="s">
        <v>26</v>
      </c>
      <c r="C45" t="s">
        <v>35</v>
      </c>
      <c r="D45" s="13" t="s">
        <v>60</v>
      </c>
      <c r="E45" s="14">
        <f t="shared" ref="E45:S45" si="15">(E37*E18/(E18+E23))+(E41*E23/(E18+E23))</f>
        <v>1.0863118036118748</v>
      </c>
      <c r="F45" s="14">
        <f t="shared" si="15"/>
        <v>1.0837112792223054</v>
      </c>
      <c r="G45" s="14">
        <f t="shared" si="15"/>
        <v>1.0701481665664705</v>
      </c>
      <c r="H45" s="14">
        <f t="shared" si="15"/>
        <v>1.0757892945729959</v>
      </c>
      <c r="I45" s="14">
        <f t="shared" si="15"/>
        <v>1.0583273509903164</v>
      </c>
      <c r="J45" s="14">
        <f t="shared" si="15"/>
        <v>1.0768943804956361</v>
      </c>
      <c r="K45" s="14">
        <f t="shared" si="15"/>
        <v>1.0764158844948108</v>
      </c>
      <c r="L45" s="14">
        <f t="shared" si="15"/>
        <v>1.0741070182046117</v>
      </c>
      <c r="M45" s="14">
        <f t="shared" si="15"/>
        <v>1.0597714254813415</v>
      </c>
      <c r="N45" s="14">
        <f t="shared" si="15"/>
        <v>1.0795188949431465</v>
      </c>
      <c r="O45" s="14">
        <f t="shared" si="15"/>
        <v>1.0779145889308255</v>
      </c>
      <c r="P45" s="14">
        <f t="shared" si="15"/>
        <v>0.95227753642565527</v>
      </c>
      <c r="Q45" s="14">
        <f t="shared" si="15"/>
        <v>0.84264949857035576</v>
      </c>
      <c r="R45" s="14">
        <f t="shared" si="15"/>
        <v>1.0747782571466251</v>
      </c>
      <c r="S45" s="14">
        <f t="shared" si="15"/>
        <v>1.0802088029864361</v>
      </c>
      <c r="T45">
        <v>1.0855414265163601</v>
      </c>
      <c r="U45" s="31"/>
      <c r="V45" s="64"/>
    </row>
    <row r="46" spans="1:40">
      <c r="A46" s="58"/>
      <c r="B46" t="s">
        <v>26</v>
      </c>
      <c r="C46" t="s">
        <v>36</v>
      </c>
      <c r="D46" s="13" t="s">
        <v>60</v>
      </c>
      <c r="E46" s="14">
        <f t="shared" ref="E46:S46" si="16">(E38*E19/(E19+E24))+(E42*E24/(E19+E24))</f>
        <v>1.084727771670245</v>
      </c>
      <c r="F46" s="14">
        <f t="shared" si="16"/>
        <v>1.0820719205370306</v>
      </c>
      <c r="G46" s="14">
        <f t="shared" si="16"/>
        <v>1.0719325773749846</v>
      </c>
      <c r="H46" s="14">
        <f t="shared" si="16"/>
        <v>1.0748462430242365</v>
      </c>
      <c r="I46" s="14">
        <f t="shared" si="16"/>
        <v>1.068106670492847</v>
      </c>
      <c r="J46" s="14">
        <f t="shared" si="16"/>
        <v>1.0780572435285771</v>
      </c>
      <c r="K46" s="14">
        <f t="shared" si="16"/>
        <v>1.0790629469050299</v>
      </c>
      <c r="L46" s="14">
        <f t="shared" si="16"/>
        <v>1.0766384554862025</v>
      </c>
      <c r="M46" s="14">
        <f t="shared" si="16"/>
        <v>1.0504807503253333</v>
      </c>
      <c r="N46" s="14">
        <f t="shared" si="16"/>
        <v>1.079892605692949</v>
      </c>
      <c r="O46" s="14">
        <f t="shared" si="16"/>
        <v>1.0769551380939464</v>
      </c>
      <c r="P46" s="14">
        <f t="shared" si="16"/>
        <v>0.98528317182307412</v>
      </c>
      <c r="Q46" s="14">
        <f t="shared" si="16"/>
        <v>1.0177213119871544</v>
      </c>
      <c r="R46" s="14">
        <f t="shared" si="16"/>
        <v>1.0721236278492003</v>
      </c>
      <c r="S46" s="14">
        <f t="shared" si="16"/>
        <v>1.0783176738201172</v>
      </c>
      <c r="T46">
        <v>1.0858937886766642</v>
      </c>
      <c r="U46" s="31"/>
      <c r="V46" s="64"/>
    </row>
    <row r="47" spans="1:40">
      <c r="A47" s="58"/>
      <c r="B47" s="6" t="s">
        <v>26</v>
      </c>
      <c r="C47" s="6" t="s">
        <v>20</v>
      </c>
      <c r="D47" s="17"/>
      <c r="E47" s="7">
        <f>AVERAGE(E44:E46)</f>
        <v>1.0859908853738354</v>
      </c>
      <c r="F47" s="7">
        <f t="shared" ref="F47:T47" si="17">AVERAGE(F44:F46)</f>
        <v>1.0832419067744585</v>
      </c>
      <c r="G47" s="7">
        <f t="shared" si="17"/>
        <v>1.073482010025911</v>
      </c>
      <c r="H47" s="7">
        <f t="shared" si="17"/>
        <v>1.0762758476603853</v>
      </c>
      <c r="I47" s="7">
        <f t="shared" si="17"/>
        <v>1.0650464408989684</v>
      </c>
      <c r="J47" s="7">
        <f t="shared" si="17"/>
        <v>1.0782130129876095</v>
      </c>
      <c r="K47" s="7">
        <f t="shared" si="17"/>
        <v>1.0780855578374555</v>
      </c>
      <c r="L47" s="7">
        <f t="shared" si="17"/>
        <v>1.0767246915770119</v>
      </c>
      <c r="M47" s="7">
        <f t="shared" si="17"/>
        <v>1.0609481724112138</v>
      </c>
      <c r="N47" s="7">
        <f t="shared" si="17"/>
        <v>1.0812358402263882</v>
      </c>
      <c r="O47" s="7">
        <f t="shared" si="17"/>
        <v>1.0797596491179473</v>
      </c>
      <c r="P47" s="7">
        <f t="shared" si="17"/>
        <v>0.97808327284793239</v>
      </c>
      <c r="Q47" s="7">
        <f t="shared" si="17"/>
        <v>0.96200128295028942</v>
      </c>
      <c r="R47" s="7">
        <f t="shared" si="17"/>
        <v>1.0745918465893221</v>
      </c>
      <c r="S47" s="7">
        <f t="shared" si="17"/>
        <v>1.0793295960470684</v>
      </c>
      <c r="T47" s="7">
        <f t="shared" si="17"/>
        <v>1.0857013561888547</v>
      </c>
      <c r="U47" s="31"/>
      <c r="V47" s="64"/>
    </row>
    <row r="48" spans="1:40">
      <c r="A48" s="58"/>
      <c r="B48" s="62" t="s">
        <v>65</v>
      </c>
      <c r="C48" s="57"/>
      <c r="D48" s="56"/>
      <c r="U48" s="31"/>
      <c r="V48" s="31"/>
      <c r="W48" s="31"/>
    </row>
    <row r="49" spans="1:42">
      <c r="A49" s="58"/>
      <c r="B49" t="s">
        <v>21</v>
      </c>
      <c r="C49" t="s">
        <v>34</v>
      </c>
      <c r="D49" s="3" t="s">
        <v>58</v>
      </c>
      <c r="U49" s="31"/>
      <c r="V49" s="31"/>
    </row>
    <row r="50" spans="1:42">
      <c r="A50" s="58"/>
      <c r="B50" t="s">
        <v>21</v>
      </c>
      <c r="C50" t="s">
        <v>35</v>
      </c>
      <c r="D50" s="3" t="s">
        <v>58</v>
      </c>
      <c r="E50">
        <v>2.0086358720751165</v>
      </c>
      <c r="F50">
        <v>1.9521587849057009</v>
      </c>
      <c r="G50">
        <v>1.5082646695985511</v>
      </c>
      <c r="H50">
        <v>1.5588780972691516</v>
      </c>
      <c r="I50">
        <v>1.3043096665858462</v>
      </c>
      <c r="J50">
        <v>2.1404271207110948</v>
      </c>
      <c r="K50">
        <v>1.5552113059838477</v>
      </c>
      <c r="L50">
        <v>2.0887160863828496</v>
      </c>
      <c r="M50">
        <v>3.5291600238856691</v>
      </c>
      <c r="N50">
        <v>1.4528344473152588</v>
      </c>
      <c r="O50">
        <v>1.2810384140370707</v>
      </c>
      <c r="P50">
        <v>1.4651135636346477</v>
      </c>
      <c r="Q50">
        <v>1.2469321365204775</v>
      </c>
      <c r="R50">
        <v>1.1235272567820656</v>
      </c>
      <c r="S50">
        <v>1.0905501512657763</v>
      </c>
      <c r="T50">
        <v>1.2635706098016739</v>
      </c>
      <c r="U50" s="31"/>
      <c r="V50" s="31"/>
    </row>
    <row r="51" spans="1:42">
      <c r="A51" s="58"/>
      <c r="B51" t="s">
        <v>21</v>
      </c>
      <c r="C51" t="s">
        <v>36</v>
      </c>
      <c r="D51" s="3" t="s">
        <v>58</v>
      </c>
      <c r="E51">
        <v>2.1113085435195709</v>
      </c>
      <c r="F51">
        <v>2.1409130063627608</v>
      </c>
      <c r="G51">
        <v>1.4386579241744928</v>
      </c>
      <c r="H51">
        <v>1.6579434970137858</v>
      </c>
      <c r="I51">
        <v>1.409509756253887</v>
      </c>
      <c r="J51">
        <v>2.1249857893899731</v>
      </c>
      <c r="K51">
        <v>1.6251217796375401</v>
      </c>
      <c r="L51">
        <v>2.1197178993688439</v>
      </c>
      <c r="M51">
        <v>3.5522276193432436</v>
      </c>
      <c r="N51">
        <v>1.4798885872600875</v>
      </c>
      <c r="O51">
        <v>1.3347132082724531</v>
      </c>
      <c r="P51">
        <v>1.4709475099440146</v>
      </c>
      <c r="Q51">
        <v>1.4356566632660144</v>
      </c>
      <c r="R51">
        <v>1.1534793799722121</v>
      </c>
      <c r="S51">
        <v>1.0954389467861556</v>
      </c>
      <c r="T51">
        <v>1.3838752263768492</v>
      </c>
      <c r="U51" s="31"/>
      <c r="V51" s="31"/>
    </row>
    <row r="52" spans="1:42">
      <c r="A52" s="58"/>
      <c r="B52" s="6" t="s">
        <v>26</v>
      </c>
      <c r="C52" s="6" t="s">
        <v>20</v>
      </c>
      <c r="D52" s="6"/>
      <c r="E52" s="7">
        <f>AVERAGE(E49:E51)</f>
        <v>2.0599722077973439</v>
      </c>
      <c r="F52" s="7">
        <f t="shared" ref="F52:T52" si="18">AVERAGE(F49:F51)</f>
        <v>2.0465358956342308</v>
      </c>
      <c r="G52" s="7">
        <f t="shared" si="18"/>
        <v>1.4734612968865219</v>
      </c>
      <c r="H52" s="7">
        <f t="shared" si="18"/>
        <v>1.6084107971414687</v>
      </c>
      <c r="I52" s="7">
        <f t="shared" si="18"/>
        <v>1.3569097114198665</v>
      </c>
      <c r="J52" s="7">
        <f t="shared" si="18"/>
        <v>2.1327064550505339</v>
      </c>
      <c r="K52" s="7">
        <f t="shared" si="18"/>
        <v>1.5901665428106939</v>
      </c>
      <c r="L52" s="7">
        <f t="shared" si="18"/>
        <v>2.1042169928758465</v>
      </c>
      <c r="M52" s="7">
        <f t="shared" si="18"/>
        <v>3.5406938216144566</v>
      </c>
      <c r="N52" s="7">
        <f t="shared" si="18"/>
        <v>1.4663615172876732</v>
      </c>
      <c r="O52" s="7">
        <f t="shared" si="18"/>
        <v>1.3078758111547619</v>
      </c>
      <c r="P52" s="7">
        <f t="shared" si="18"/>
        <v>1.4680305367893312</v>
      </c>
      <c r="Q52" s="7">
        <f t="shared" si="18"/>
        <v>1.3412943998932461</v>
      </c>
      <c r="R52" s="7">
        <f t="shared" si="18"/>
        <v>1.1385033183771389</v>
      </c>
      <c r="S52" s="7">
        <f t="shared" si="18"/>
        <v>1.092994549025966</v>
      </c>
      <c r="T52" s="7">
        <f t="shared" si="18"/>
        <v>1.3237229180892616</v>
      </c>
      <c r="U52" s="31"/>
      <c r="V52" s="31"/>
      <c r="W52" s="31"/>
    </row>
    <row r="53" spans="1:42">
      <c r="A53" s="100"/>
      <c r="B53" t="s">
        <v>21</v>
      </c>
      <c r="C53" t="s">
        <v>34</v>
      </c>
      <c r="D53" s="3" t="s">
        <v>59</v>
      </c>
    </row>
    <row r="54" spans="1:42">
      <c r="A54" s="100"/>
      <c r="B54" t="s">
        <v>21</v>
      </c>
      <c r="C54" t="s">
        <v>35</v>
      </c>
      <c r="D54" s="3" t="s">
        <v>59</v>
      </c>
      <c r="E54">
        <v>1.4519875169369232</v>
      </c>
      <c r="F54">
        <v>1.4309283364959058</v>
      </c>
      <c r="G54">
        <v>1.2154874004357832</v>
      </c>
      <c r="H54">
        <v>1.2969216520639748</v>
      </c>
      <c r="I54">
        <v>1.1289734277553418</v>
      </c>
      <c r="J54">
        <v>1.4020337060134553</v>
      </c>
      <c r="K54">
        <v>1.2305000529601464</v>
      </c>
      <c r="L54">
        <v>1.3807477350296713</v>
      </c>
      <c r="M54">
        <v>1.4437439718359855</v>
      </c>
      <c r="N54">
        <v>1.1974004536511178</v>
      </c>
      <c r="O54">
        <v>1.1659378281851858</v>
      </c>
      <c r="P54">
        <v>1.1899016222771011</v>
      </c>
      <c r="Q54">
        <v>1.1349877762425935</v>
      </c>
      <c r="R54">
        <v>1.1182136268930392</v>
      </c>
      <c r="S54">
        <v>1.0860459177902759</v>
      </c>
      <c r="T54">
        <v>1.2635706098016739</v>
      </c>
    </row>
    <row r="55" spans="1:42">
      <c r="A55" s="100"/>
      <c r="B55" t="s">
        <v>21</v>
      </c>
      <c r="C55" t="s">
        <v>36</v>
      </c>
      <c r="D55" s="3" t="s">
        <v>59</v>
      </c>
      <c r="E55">
        <v>1.6081642066364601</v>
      </c>
      <c r="F55">
        <v>1.609995368899414</v>
      </c>
      <c r="G55">
        <v>1.3164247994844624</v>
      </c>
      <c r="H55">
        <v>1.3912061817771513</v>
      </c>
      <c r="I55">
        <v>1.1579647484996549</v>
      </c>
      <c r="J55">
        <v>1.5546434461669547</v>
      </c>
      <c r="K55">
        <v>1.3278609663222118</v>
      </c>
      <c r="L55">
        <v>1.5435907159706901</v>
      </c>
      <c r="M55">
        <v>1.6634458723518861</v>
      </c>
      <c r="N55">
        <v>1.2803899392538205</v>
      </c>
      <c r="O55">
        <v>1.2324740308269795</v>
      </c>
      <c r="P55">
        <v>1.3545103141625965</v>
      </c>
      <c r="Q55">
        <v>1.243734527412006</v>
      </c>
      <c r="R55">
        <v>1.1690055318701593</v>
      </c>
      <c r="S55">
        <v>1.086882662765033</v>
      </c>
      <c r="T55">
        <v>1.3838752263768492</v>
      </c>
      <c r="U55" s="93" t="s">
        <v>46</v>
      </c>
    </row>
    <row r="56" spans="1:42">
      <c r="A56" s="100"/>
      <c r="B56" s="6" t="s">
        <v>26</v>
      </c>
      <c r="C56" s="6" t="s">
        <v>20</v>
      </c>
      <c r="D56" s="6"/>
      <c r="E56" s="7">
        <f>AVERAGE(E53:E55)</f>
        <v>1.5300758617866916</v>
      </c>
      <c r="F56" s="7">
        <f t="shared" ref="F56:T56" si="19">AVERAGE(F53:F55)</f>
        <v>1.5204618526976599</v>
      </c>
      <c r="G56" s="7">
        <f t="shared" si="19"/>
        <v>1.2659560999601229</v>
      </c>
      <c r="H56" s="7">
        <f t="shared" si="19"/>
        <v>1.344063916920563</v>
      </c>
      <c r="I56" s="7">
        <f t="shared" si="19"/>
        <v>1.1434690881274983</v>
      </c>
      <c r="J56" s="7">
        <f t="shared" si="19"/>
        <v>1.478338576090205</v>
      </c>
      <c r="K56" s="7">
        <f t="shared" si="19"/>
        <v>1.2791805096411792</v>
      </c>
      <c r="L56" s="7">
        <f t="shared" si="19"/>
        <v>1.4621692255001806</v>
      </c>
      <c r="M56" s="7">
        <f t="shared" si="19"/>
        <v>1.5535949220939358</v>
      </c>
      <c r="N56" s="7">
        <f t="shared" si="19"/>
        <v>1.2388951964524693</v>
      </c>
      <c r="O56" s="7">
        <f t="shared" si="19"/>
        <v>1.1992059295060826</v>
      </c>
      <c r="P56" s="7">
        <f t="shared" si="19"/>
        <v>1.2722059682198488</v>
      </c>
      <c r="Q56" s="7">
        <f t="shared" si="19"/>
        <v>1.1893611518272997</v>
      </c>
      <c r="R56" s="7">
        <f t="shared" si="19"/>
        <v>1.1436095793815992</v>
      </c>
      <c r="S56" s="7">
        <f t="shared" si="19"/>
        <v>1.0864642902776545</v>
      </c>
      <c r="T56" s="7">
        <f t="shared" si="19"/>
        <v>1.3237229180892616</v>
      </c>
      <c r="U56" s="93"/>
    </row>
    <row r="57" spans="1:42">
      <c r="A57" s="100"/>
      <c r="B57" t="s">
        <v>21</v>
      </c>
      <c r="C57" t="s">
        <v>34</v>
      </c>
      <c r="D57" s="13" t="s">
        <v>60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23"/>
    </row>
    <row r="58" spans="1:42">
      <c r="A58" s="59"/>
      <c r="B58" t="s">
        <v>21</v>
      </c>
      <c r="C58" t="s">
        <v>35</v>
      </c>
      <c r="D58" s="13" t="s">
        <v>60</v>
      </c>
      <c r="E58" s="14">
        <f t="shared" ref="E58:T58" si="20">(E50*E18/(E18+E23))+(E54*E23/(E18+E23))</f>
        <v>1.579399969613368</v>
      </c>
      <c r="F58" s="14">
        <f t="shared" si="20"/>
        <v>1.6544838666080488</v>
      </c>
      <c r="G58" s="14">
        <f t="shared" si="20"/>
        <v>1.2738689904149265</v>
      </c>
      <c r="H58" s="14">
        <f t="shared" si="20"/>
        <v>1.4743386516578028</v>
      </c>
      <c r="I58" s="14">
        <f t="shared" si="20"/>
        <v>1.2032554350416622</v>
      </c>
      <c r="J58" s="14">
        <f t="shared" si="20"/>
        <v>1.5606459549648859</v>
      </c>
      <c r="K58" s="14">
        <f t="shared" si="20"/>
        <v>1.317343322573743</v>
      </c>
      <c r="L58" s="14">
        <f t="shared" si="20"/>
        <v>1.5280790904165562</v>
      </c>
      <c r="M58" s="14">
        <f t="shared" si="20"/>
        <v>1.5670451390382927</v>
      </c>
      <c r="N58" s="14">
        <f t="shared" si="20"/>
        <v>1.2484948365974029</v>
      </c>
      <c r="O58" s="14">
        <f t="shared" si="20"/>
        <v>1.191270638653942</v>
      </c>
      <c r="P58" s="14">
        <f t="shared" si="20"/>
        <v>1.3758056203995821</v>
      </c>
      <c r="Q58" s="14">
        <f t="shared" si="20"/>
        <v>1.1925830104866415</v>
      </c>
      <c r="R58" s="14">
        <f t="shared" si="20"/>
        <v>1.1227944782305255</v>
      </c>
      <c r="S58" s="14">
        <f t="shared" si="20"/>
        <v>1.0903597042167605</v>
      </c>
      <c r="T58" s="14">
        <f t="shared" si="20"/>
        <v>1.2635706098016739</v>
      </c>
      <c r="U58" s="23">
        <v>5.9000000000000021</v>
      </c>
    </row>
    <row r="59" spans="1:42">
      <c r="A59" s="59"/>
      <c r="B59" t="s">
        <v>21</v>
      </c>
      <c r="C59" t="s">
        <v>36</v>
      </c>
      <c r="D59" s="13" t="s">
        <v>60</v>
      </c>
      <c r="E59" s="14">
        <f t="shared" ref="E59:T59" si="21">(E51*E19/(E19+E24))+(E55*E24/(E19+E24))</f>
        <v>1.6880832977018059</v>
      </c>
      <c r="F59" s="14">
        <f t="shared" si="21"/>
        <v>1.7743468912752549</v>
      </c>
      <c r="G59" s="14">
        <f t="shared" si="21"/>
        <v>1.3325166237680284</v>
      </c>
      <c r="H59" s="14">
        <f t="shared" si="21"/>
        <v>1.5274111809555619</v>
      </c>
      <c r="I59" s="14">
        <f t="shared" si="21"/>
        <v>1.2350735403837394</v>
      </c>
      <c r="J59" s="14">
        <f t="shared" si="21"/>
        <v>1.6453701581829843</v>
      </c>
      <c r="K59" s="14">
        <f t="shared" si="21"/>
        <v>1.3853053889505522</v>
      </c>
      <c r="L59" s="14">
        <f t="shared" si="21"/>
        <v>1.6292549677265913</v>
      </c>
      <c r="M59" s="14">
        <f t="shared" si="21"/>
        <v>1.7665240506843614</v>
      </c>
      <c r="N59" s="14">
        <f t="shared" si="21"/>
        <v>1.308885288512375</v>
      </c>
      <c r="O59" s="14">
        <f t="shared" si="21"/>
        <v>1.2482983661862219</v>
      </c>
      <c r="P59" s="14">
        <f t="shared" si="21"/>
        <v>1.4061091320530519</v>
      </c>
      <c r="Q59" s="14">
        <f t="shared" si="21"/>
        <v>1.3199221175020044</v>
      </c>
      <c r="R59" s="14">
        <f t="shared" si="21"/>
        <v>1.1573143289240178</v>
      </c>
      <c r="S59" s="14">
        <f t="shared" si="21"/>
        <v>1.0947799254002615</v>
      </c>
      <c r="T59" s="14">
        <f t="shared" si="21"/>
        <v>1.3838752263768492</v>
      </c>
      <c r="U59" s="23">
        <v>6.15</v>
      </c>
    </row>
    <row r="60" spans="1:42">
      <c r="A60" s="59"/>
      <c r="B60" s="6" t="s">
        <v>21</v>
      </c>
      <c r="C60" s="6" t="s">
        <v>20</v>
      </c>
      <c r="D60" s="17"/>
      <c r="E60" s="7">
        <f>AVERAGE(E57:E59)</f>
        <v>1.633741633657587</v>
      </c>
      <c r="F60" s="7">
        <f t="shared" ref="F60:T60" si="22">AVERAGE(F57:F59)</f>
        <v>1.7144153789416519</v>
      </c>
      <c r="G60" s="7">
        <f t="shared" si="22"/>
        <v>1.3031928070914773</v>
      </c>
      <c r="H60" s="7">
        <f t="shared" si="22"/>
        <v>1.5008749163066823</v>
      </c>
      <c r="I60" s="7">
        <f t="shared" si="22"/>
        <v>1.2191644877127008</v>
      </c>
      <c r="J60" s="7">
        <f t="shared" si="22"/>
        <v>1.6030080565739351</v>
      </c>
      <c r="K60" s="7">
        <f t="shared" si="22"/>
        <v>1.3513243557621477</v>
      </c>
      <c r="L60" s="7">
        <f t="shared" si="22"/>
        <v>1.5786670290715739</v>
      </c>
      <c r="M60" s="7">
        <f t="shared" si="22"/>
        <v>1.6667845948613271</v>
      </c>
      <c r="N60" s="7">
        <f t="shared" si="22"/>
        <v>1.2786900625548889</v>
      </c>
      <c r="O60" s="7">
        <f t="shared" si="22"/>
        <v>1.219784502420082</v>
      </c>
      <c r="P60" s="7">
        <f t="shared" si="22"/>
        <v>1.390957376226317</v>
      </c>
      <c r="Q60" s="7">
        <f t="shared" si="22"/>
        <v>1.2562525639943229</v>
      </c>
      <c r="R60" s="7">
        <f t="shared" si="22"/>
        <v>1.1400544035772717</v>
      </c>
      <c r="S60" s="7">
        <f t="shared" si="22"/>
        <v>1.092569814808511</v>
      </c>
      <c r="T60" s="7">
        <f t="shared" si="22"/>
        <v>1.3237229180892616</v>
      </c>
    </row>
    <row r="63" spans="1:42" ht="30">
      <c r="A63" s="38"/>
      <c r="B63" s="1" t="s">
        <v>104</v>
      </c>
      <c r="C63" s="1"/>
      <c r="D63" s="1"/>
      <c r="E63" s="1"/>
      <c r="F63" s="1"/>
      <c r="G63" s="1"/>
      <c r="V63" s="24" t="s">
        <v>28</v>
      </c>
      <c r="W63" s="24" t="s">
        <v>29</v>
      </c>
      <c r="AG63" t="s">
        <v>94</v>
      </c>
    </row>
    <row r="64" spans="1:42">
      <c r="A64" s="38"/>
      <c r="B64" s="12"/>
      <c r="C64" s="10"/>
      <c r="D64" s="12"/>
      <c r="E64" s="54" t="s">
        <v>48</v>
      </c>
      <c r="F64" s="54" t="s">
        <v>49</v>
      </c>
      <c r="G64" s="54" t="s">
        <v>61</v>
      </c>
      <c r="H64" s="54" t="s">
        <v>50</v>
      </c>
      <c r="I64" s="54" t="s">
        <v>79</v>
      </c>
      <c r="J64" s="54" t="s">
        <v>62</v>
      </c>
      <c r="K64" s="54" t="s">
        <v>63</v>
      </c>
      <c r="L64" s="54" t="s">
        <v>64</v>
      </c>
      <c r="M64" s="54" t="s">
        <v>51</v>
      </c>
      <c r="N64" s="54" t="s">
        <v>52</v>
      </c>
      <c r="O64" s="54" t="s">
        <v>53</v>
      </c>
      <c r="P64" s="54" t="s">
        <v>54</v>
      </c>
      <c r="Q64" s="54" t="s">
        <v>55</v>
      </c>
      <c r="R64" s="54" t="s">
        <v>56</v>
      </c>
      <c r="S64" s="54" t="s">
        <v>57</v>
      </c>
      <c r="V64" t="s">
        <v>30</v>
      </c>
      <c r="Y64" s="61" t="s">
        <v>72</v>
      </c>
      <c r="Z64" s="61" t="s">
        <v>73</v>
      </c>
      <c r="AA64" s="61" t="s">
        <v>74</v>
      </c>
      <c r="AB64" s="61" t="s">
        <v>75</v>
      </c>
      <c r="AC64" s="61" t="s">
        <v>76</v>
      </c>
      <c r="AD64" s="61" t="s">
        <v>77</v>
      </c>
      <c r="AE64" s="61" t="s">
        <v>78</v>
      </c>
      <c r="AG64" s="61" t="s">
        <v>72</v>
      </c>
      <c r="AH64" s="61" t="s">
        <v>73</v>
      </c>
      <c r="AI64" s="61" t="s">
        <v>74</v>
      </c>
      <c r="AJ64" s="61" t="s">
        <v>75</v>
      </c>
      <c r="AK64" s="61" t="s">
        <v>76</v>
      </c>
      <c r="AL64" s="61" t="s">
        <v>77</v>
      </c>
      <c r="AM64" s="61" t="s">
        <v>78</v>
      </c>
      <c r="AN64" s="54" t="s">
        <v>54</v>
      </c>
      <c r="AO64" s="54" t="s">
        <v>56</v>
      </c>
      <c r="AP64" s="54" t="s">
        <v>57</v>
      </c>
    </row>
    <row r="65" spans="1:42">
      <c r="A65" s="38"/>
      <c r="B65" t="s">
        <v>31</v>
      </c>
      <c r="C65" t="s">
        <v>34</v>
      </c>
      <c r="D65" s="3" t="s">
        <v>58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8">
        <v>109.461947697927</v>
      </c>
      <c r="W65" s="18">
        <v>20.504705882352944</v>
      </c>
      <c r="Y65" s="5"/>
      <c r="Z65" s="5"/>
      <c r="AA65" s="5"/>
      <c r="AB65" s="5"/>
      <c r="AC65" s="5"/>
      <c r="AD65" s="5"/>
      <c r="AE65" s="5"/>
    </row>
    <row r="66" spans="1:42">
      <c r="A66" s="38"/>
      <c r="B66" t="s">
        <v>31</v>
      </c>
      <c r="C66" t="s">
        <v>35</v>
      </c>
      <c r="D66" s="3" t="s">
        <v>58</v>
      </c>
      <c r="E66" s="5">
        <f t="shared" ref="E66:S66" si="23">((E50-E$30*0.1)/0.9-E$39)/(E$31-E$30)/$U58*24*(E18)*(1+($W$65/4)/100)</f>
        <v>0.70667308147224395</v>
      </c>
      <c r="F66" s="5">
        <f t="shared" si="23"/>
        <v>3.0885712793878728</v>
      </c>
      <c r="G66" s="5">
        <f t="shared" si="23"/>
        <v>2.8234889805172369E-2</v>
      </c>
      <c r="H66" s="5">
        <f t="shared" si="23"/>
        <v>0.68133883117588245</v>
      </c>
      <c r="I66" s="5">
        <f t="shared" si="23"/>
        <v>3.9180278041912993E-2</v>
      </c>
      <c r="J66" s="5">
        <f t="shared" si="23"/>
        <v>1.2296107469970767</v>
      </c>
      <c r="K66" s="5">
        <f t="shared" si="23"/>
        <v>0.25060966135973711</v>
      </c>
      <c r="L66" s="5">
        <f t="shared" si="23"/>
        <v>0.87083243674203004</v>
      </c>
      <c r="M66" s="5">
        <f t="shared" si="23"/>
        <v>2.6515285796589842E-2</v>
      </c>
      <c r="N66" s="5">
        <f t="shared" si="23"/>
        <v>1.5025850823965807</v>
      </c>
      <c r="O66" s="5">
        <f t="shared" si="23"/>
        <v>0.55962990903018162</v>
      </c>
      <c r="P66" s="5">
        <f t="shared" si="23"/>
        <v>6.1858568927788078E-2</v>
      </c>
      <c r="Q66" s="5">
        <f t="shared" si="23"/>
        <v>2.103687138163416E-2</v>
      </c>
      <c r="R66" s="5">
        <f t="shared" si="23"/>
        <v>1.4734613461318897</v>
      </c>
      <c r="S66" s="5">
        <f t="shared" si="23"/>
        <v>1.7408695574734505</v>
      </c>
      <c r="T66" s="67"/>
      <c r="U66" s="67"/>
      <c r="V66" s="18">
        <v>109.46194769792686</v>
      </c>
      <c r="W66" s="18">
        <v>20.504705882352944</v>
      </c>
      <c r="Y66" s="5">
        <f t="shared" ref="Y66" si="24">E66+F66+H66+Q66</f>
        <v>4.4976200634176333</v>
      </c>
      <c r="Z66" s="5">
        <f t="shared" ref="Z66" si="25">G66+J66+K66</f>
        <v>1.5084552981619861</v>
      </c>
      <c r="AA66" s="5">
        <f>L66</f>
        <v>0.87083243674203004</v>
      </c>
      <c r="AB66" s="5">
        <f t="shared" ref="AB66" si="26">I66+M66+N66+O66</f>
        <v>2.1279105552652653</v>
      </c>
      <c r="AC66" s="5">
        <f t="shared" ref="AC66" si="27">P66+R66+S66</f>
        <v>3.2761894725331286</v>
      </c>
      <c r="AD66" s="5">
        <f t="shared" ref="AD66" si="28">AB66+AC66</f>
        <v>5.4041000277983944</v>
      </c>
      <c r="AE66" s="5">
        <f t="shared" ref="AE66" si="29">SUM(E66:S66)</f>
        <v>12.281007826120042</v>
      </c>
      <c r="AG66">
        <f>Y66/(Y66+Y71)*100</f>
        <v>61.829220334972057</v>
      </c>
      <c r="AH66">
        <f t="shared" ref="AH66:AM67" si="30">Z66/(Z66+Z71)*100</f>
        <v>48.113931600873336</v>
      </c>
      <c r="AI66">
        <f>AA66/(AA66+AA71)*100</f>
        <v>47.143961301579346</v>
      </c>
      <c r="AJ66">
        <f t="shared" si="30"/>
        <v>43.641560744236891</v>
      </c>
      <c r="AK66">
        <f>AC66/(AC66+AC71)*100</f>
        <v>87.985401538897008</v>
      </c>
      <c r="AL66">
        <f t="shared" si="30"/>
        <v>62.842455278584943</v>
      </c>
      <c r="AM66">
        <f t="shared" si="30"/>
        <v>58.884615944659437</v>
      </c>
      <c r="AN66">
        <f>P66/(P66+P71)*100</f>
        <v>89.007129360457682</v>
      </c>
      <c r="AO66">
        <f>R66/(R66+R71)*100</f>
        <v>85.301223081012424</v>
      </c>
      <c r="AP66">
        <f>S66/(S66+S71)*100</f>
        <v>90.355019178035874</v>
      </c>
    </row>
    <row r="67" spans="1:42">
      <c r="A67" s="38"/>
      <c r="B67" t="s">
        <v>31</v>
      </c>
      <c r="C67" t="s">
        <v>36</v>
      </c>
      <c r="D67" s="3" t="s">
        <v>58</v>
      </c>
      <c r="E67" s="5">
        <f t="shared" ref="E67:S67" si="31">((E51-E$30*0.1)/0.9-E$39)/(E$31-E$30)/$U59*24*(E19)*(1+($W$65/4)/100)</f>
        <v>0.57043223612777283</v>
      </c>
      <c r="F67" s="5">
        <f t="shared" si="31"/>
        <v>2.504636749465043</v>
      </c>
      <c r="G67" s="5">
        <f t="shared" si="31"/>
        <v>1.8805404084187616E-2</v>
      </c>
      <c r="H67" s="5">
        <f t="shared" si="31"/>
        <v>0.46568804303128664</v>
      </c>
      <c r="I67" s="5">
        <f t="shared" si="31"/>
        <v>3.7742516196009594E-2</v>
      </c>
      <c r="J67" s="5">
        <f t="shared" si="31"/>
        <v>0.95200297843696735</v>
      </c>
      <c r="K67" s="5">
        <f t="shared" si="31"/>
        <v>0.20820268107682754</v>
      </c>
      <c r="L67" s="5">
        <f t="shared" si="31"/>
        <v>0.69589944801494286</v>
      </c>
      <c r="M67" s="5">
        <f t="shared" si="31"/>
        <v>3.2386520805407236E-2</v>
      </c>
      <c r="N67" s="5">
        <f t="shared" si="31"/>
        <v>1.2515835610747865</v>
      </c>
      <c r="O67" s="5">
        <f t="shared" si="31"/>
        <v>0.52425727223980645</v>
      </c>
      <c r="P67" s="5">
        <f t="shared" si="31"/>
        <v>3.1246337180497494E-2</v>
      </c>
      <c r="Q67" s="5">
        <f t="shared" si="31"/>
        <v>2.0077471837299705E-2</v>
      </c>
      <c r="R67" s="5">
        <f t="shared" si="31"/>
        <v>1.3909832785905876</v>
      </c>
      <c r="S67" s="5">
        <f t="shared" si="31"/>
        <v>1.3214145922136409</v>
      </c>
      <c r="T67" s="67"/>
      <c r="U67" s="67"/>
      <c r="V67" s="18">
        <v>109.46194769792686</v>
      </c>
      <c r="W67" s="18">
        <v>20.504705882352944</v>
      </c>
      <c r="Y67" s="5">
        <f t="shared" ref="Y67" si="32">E67+F67+H67+Q67</f>
        <v>3.5608345004614019</v>
      </c>
      <c r="Z67" s="5">
        <f t="shared" ref="Z67" si="33">G67+J67+K67</f>
        <v>1.1790110635979825</v>
      </c>
      <c r="AA67" s="5">
        <f>L67</f>
        <v>0.69589944801494286</v>
      </c>
      <c r="AB67" s="5">
        <f t="shared" ref="AB67" si="34">I67+M67+N67+O67</f>
        <v>1.8459698703160099</v>
      </c>
      <c r="AC67" s="5">
        <f t="shared" ref="AC67" si="35">P67+R67+S67</f>
        <v>2.7436442079847261</v>
      </c>
      <c r="AD67" s="5">
        <f t="shared" ref="AD67" si="36">AB67+AC67</f>
        <v>4.5896140783007358</v>
      </c>
      <c r="AE67" s="5">
        <f t="shared" ref="AE67" si="37">SUM(E67:S67)</f>
        <v>10.025359090375064</v>
      </c>
      <c r="AF67" s="22"/>
      <c r="AG67">
        <f t="shared" ref="AG67" si="38">Y67/(Y67+Y72)*100</f>
        <v>43.55411782683575</v>
      </c>
      <c r="AH67">
        <f t="shared" si="30"/>
        <v>29.781776052529256</v>
      </c>
      <c r="AI67">
        <f t="shared" si="30"/>
        <v>28.380033321397878</v>
      </c>
      <c r="AJ67">
        <f t="shared" si="30"/>
        <v>25.000910121392238</v>
      </c>
      <c r="AK67">
        <f t="shared" si="30"/>
        <v>77.148548842666628</v>
      </c>
      <c r="AL67">
        <f t="shared" si="30"/>
        <v>41.952887688294368</v>
      </c>
      <c r="AM67">
        <f t="shared" si="30"/>
        <v>39.274338609966371</v>
      </c>
      <c r="AN67">
        <f>P67/(P67+P72)*100</f>
        <v>59.055815512316748</v>
      </c>
      <c r="AO67">
        <f>R67/(R67+R72)*100</f>
        <v>69.817735023435716</v>
      </c>
      <c r="AP67">
        <f>S67/(S67+S72)*100</f>
        <v>87.447365389241554</v>
      </c>
    </row>
    <row r="68" spans="1:42">
      <c r="A68" s="38"/>
      <c r="C68" s="6" t="s">
        <v>20</v>
      </c>
      <c r="D68" s="6"/>
      <c r="E68" s="7">
        <f>AVERAGE(E65:E67)</f>
        <v>0.63855265880000833</v>
      </c>
      <c r="F68" s="7">
        <f t="shared" ref="F68:S68" si="39">AVERAGE(F65:F67)</f>
        <v>2.7966040144264577</v>
      </c>
      <c r="G68" s="7">
        <f t="shared" si="39"/>
        <v>2.3520146944679993E-2</v>
      </c>
      <c r="H68" s="7">
        <f t="shared" si="39"/>
        <v>0.5735134371035846</v>
      </c>
      <c r="I68" s="7">
        <f t="shared" si="39"/>
        <v>3.8461397118961294E-2</v>
      </c>
      <c r="J68" s="7">
        <f t="shared" si="39"/>
        <v>1.090806862717022</v>
      </c>
      <c r="K68" s="7">
        <f t="shared" si="39"/>
        <v>0.22940617121828233</v>
      </c>
      <c r="L68" s="7">
        <f t="shared" si="39"/>
        <v>0.78336594237848645</v>
      </c>
      <c r="M68" s="7">
        <f t="shared" si="39"/>
        <v>2.9450903300998539E-2</v>
      </c>
      <c r="N68" s="7">
        <f t="shared" si="39"/>
        <v>1.3770843217356836</v>
      </c>
      <c r="O68" s="7">
        <f t="shared" si="39"/>
        <v>0.54194359063499409</v>
      </c>
      <c r="P68" s="7">
        <f t="shared" si="39"/>
        <v>4.6552453054142788E-2</v>
      </c>
      <c r="Q68" s="7">
        <f t="shared" si="39"/>
        <v>2.0557171609466934E-2</v>
      </c>
      <c r="R68" s="7">
        <f t="shared" si="39"/>
        <v>1.4322223123612385</v>
      </c>
      <c r="S68" s="7">
        <f t="shared" si="39"/>
        <v>1.5311420748435456</v>
      </c>
      <c r="T68" s="68"/>
      <c r="U68" s="69"/>
      <c r="V68" s="3"/>
      <c r="W68" s="3"/>
      <c r="Y68" s="7">
        <f>AVERAGE(Y65:Y67)</f>
        <v>4.0292272819395176</v>
      </c>
      <c r="Z68" s="7">
        <f t="shared" ref="Z68:AE68" si="40">AVERAGE(Z65:Z67)</f>
        <v>1.3437331808799842</v>
      </c>
      <c r="AA68" s="7">
        <f t="shared" si="40"/>
        <v>0.78336594237848645</v>
      </c>
      <c r="AB68" s="7">
        <f t="shared" si="40"/>
        <v>1.9869402127906377</v>
      </c>
      <c r="AC68" s="7">
        <f t="shared" si="40"/>
        <v>3.0099168402589274</v>
      </c>
      <c r="AD68" s="7">
        <f t="shared" si="40"/>
        <v>4.9968570530495651</v>
      </c>
      <c r="AE68" s="7">
        <f t="shared" si="40"/>
        <v>11.153183458247554</v>
      </c>
      <c r="AF68" s="22" t="s">
        <v>91</v>
      </c>
      <c r="AG68" s="7">
        <f>AVERAGE(AG65:AG67)</f>
        <v>52.691669080903907</v>
      </c>
      <c r="AH68" s="7">
        <f t="shared" ref="AH68:AM68" si="41">AVERAGE(AH65:AH67)</f>
        <v>38.947853826701298</v>
      </c>
      <c r="AI68" s="7">
        <f t="shared" si="41"/>
        <v>37.761997311488614</v>
      </c>
      <c r="AJ68" s="7">
        <f t="shared" si="41"/>
        <v>34.321235432814561</v>
      </c>
      <c r="AK68" s="7">
        <f t="shared" si="41"/>
        <v>82.566975190781818</v>
      </c>
      <c r="AL68" s="7">
        <f t="shared" si="41"/>
        <v>52.397671483439652</v>
      </c>
      <c r="AM68" s="7">
        <f t="shared" si="41"/>
        <v>49.079477277312904</v>
      </c>
      <c r="AN68" s="68"/>
    </row>
    <row r="69" spans="1:42">
      <c r="C69" t="s">
        <v>93</v>
      </c>
      <c r="E69" s="67">
        <f>E68/(E68+E73)*100</f>
        <v>33.843230708916963</v>
      </c>
      <c r="F69" s="67">
        <f t="shared" ref="F69:R69" si="42">F68/(F68+F73)*100</f>
        <v>55.544926526141325</v>
      </c>
      <c r="G69" s="67">
        <f t="shared" si="42"/>
        <v>24.423267333507631</v>
      </c>
      <c r="H69" s="67">
        <f t="shared" si="42"/>
        <v>74.173891107385202</v>
      </c>
      <c r="I69" s="67">
        <f t="shared" si="42"/>
        <v>62.802358091717103</v>
      </c>
      <c r="J69" s="67">
        <f t="shared" si="42"/>
        <v>37.386657063479753</v>
      </c>
      <c r="K69" s="67">
        <f t="shared" si="42"/>
        <v>43.035326304288915</v>
      </c>
      <c r="L69" s="67">
        <f t="shared" si="42"/>
        <v>36.441971541668543</v>
      </c>
      <c r="M69" s="67">
        <f t="shared" si="42"/>
        <v>23.324567959682277</v>
      </c>
      <c r="N69" s="67">
        <f t="shared" si="42"/>
        <v>33.128901862507263</v>
      </c>
      <c r="O69" s="67">
        <f t="shared" si="42"/>
        <v>30.352615693268238</v>
      </c>
      <c r="P69" s="67">
        <f t="shared" si="42"/>
        <v>76.060953027491919</v>
      </c>
      <c r="Q69" s="67">
        <f t="shared" si="42"/>
        <v>68.270100451917685</v>
      </c>
      <c r="R69" s="67">
        <f t="shared" si="42"/>
        <v>77.008051324858044</v>
      </c>
      <c r="S69" s="67">
        <f>S68/(S68+S73)*100</f>
        <v>89.076948394415894</v>
      </c>
      <c r="T69" s="22"/>
      <c r="U69" s="22"/>
      <c r="Y69" s="61" t="s">
        <v>72</v>
      </c>
      <c r="Z69" s="61" t="s">
        <v>73</v>
      </c>
      <c r="AA69" s="61" t="s">
        <v>74</v>
      </c>
      <c r="AB69" s="61" t="s">
        <v>75</v>
      </c>
      <c r="AC69" s="61" t="s">
        <v>76</v>
      </c>
      <c r="AD69" s="61" t="s">
        <v>77</v>
      </c>
      <c r="AE69" s="61" t="s">
        <v>78</v>
      </c>
      <c r="AF69" s="71" t="s">
        <v>90</v>
      </c>
      <c r="AG69" s="22">
        <f>_xlfn.STDEV.S(AG65:AG67)</f>
        <v>12.92244891038243</v>
      </c>
      <c r="AH69" s="22">
        <f t="shared" ref="AH69:AM69" si="43">_xlfn.STDEV.S(AH65:AH67)</f>
        <v>12.962791502000689</v>
      </c>
      <c r="AI69" s="22">
        <f t="shared" si="43"/>
        <v>13.268100716482291</v>
      </c>
      <c r="AJ69" s="22">
        <f t="shared" si="43"/>
        <v>13.180930461142722</v>
      </c>
      <c r="AK69" s="22">
        <f t="shared" si="43"/>
        <v>7.6628120282242227</v>
      </c>
      <c r="AL69" s="22">
        <f t="shared" si="43"/>
        <v>14.771154899149186</v>
      </c>
      <c r="AM69" s="22">
        <f t="shared" si="43"/>
        <v>13.866560084310345</v>
      </c>
      <c r="AN69" s="22"/>
    </row>
    <row r="70" spans="1:42">
      <c r="A70" s="55"/>
      <c r="B70" t="s">
        <v>31</v>
      </c>
      <c r="C70" t="s">
        <v>34</v>
      </c>
      <c r="D70" s="3" t="s">
        <v>59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T70" s="67"/>
      <c r="U70" s="67"/>
      <c r="Y70" s="5"/>
      <c r="Z70" s="5"/>
      <c r="AA70" s="5"/>
      <c r="AB70" s="5"/>
      <c r="AC70" s="5"/>
      <c r="AD70" s="5"/>
      <c r="AE70" s="5"/>
      <c r="AF70" s="22"/>
      <c r="AG70" s="22"/>
      <c r="AH70" s="22"/>
      <c r="AI70" s="22"/>
      <c r="AJ70" s="22"/>
      <c r="AK70" s="22"/>
      <c r="AL70" s="22"/>
      <c r="AM70" s="22"/>
      <c r="AN70" s="22"/>
    </row>
    <row r="71" spans="1:42">
      <c r="A71" s="55"/>
      <c r="B71" t="s">
        <v>31</v>
      </c>
      <c r="C71" t="s">
        <v>35</v>
      </c>
      <c r="D71" s="3" t="s">
        <v>59</v>
      </c>
      <c r="E71" s="5">
        <f t="shared" ref="E71:S71" si="44">((E54-E$30*0.1)/0.9-E$43)/(E$31-E$30)/$U58*24*(E23)*(1+($W$65/4)/100)</f>
        <v>0.95022498729364491</v>
      </c>
      <c r="F71" s="5">
        <f t="shared" si="44"/>
        <v>1.6673313768155271</v>
      </c>
      <c r="G71" s="5">
        <f t="shared" si="44"/>
        <v>4.4875610718954281E-2</v>
      </c>
      <c r="H71" s="5">
        <f t="shared" si="44"/>
        <v>0.15263040331271499</v>
      </c>
      <c r="I71" s="5">
        <f t="shared" si="44"/>
        <v>1.8227924876928925E-2</v>
      </c>
      <c r="J71" s="5">
        <f t="shared" si="44"/>
        <v>1.3664350356562351</v>
      </c>
      <c r="K71" s="5">
        <f t="shared" si="44"/>
        <v>0.21540769014996608</v>
      </c>
      <c r="L71" s="5">
        <f t="shared" si="44"/>
        <v>0.97634461987255006</v>
      </c>
      <c r="M71" s="5">
        <f t="shared" si="44"/>
        <v>6.2834289032056359E-2</v>
      </c>
      <c r="N71" s="5">
        <f t="shared" si="44"/>
        <v>1.8495445714279986</v>
      </c>
      <c r="O71" s="5">
        <f t="shared" si="44"/>
        <v>0.81736362922825234</v>
      </c>
      <c r="P71" s="5">
        <f t="shared" si="44"/>
        <v>7.639873918599654E-3</v>
      </c>
      <c r="Q71" s="5">
        <f t="shared" si="44"/>
        <v>6.4561132035799804E-3</v>
      </c>
      <c r="R71" s="5">
        <f t="shared" si="44"/>
        <v>0.25390116159266141</v>
      </c>
      <c r="S71" s="5">
        <f t="shared" si="44"/>
        <v>0.18582978176661377</v>
      </c>
      <c r="Y71" s="5">
        <f t="shared" ref="Y71" si="45">E71+F71+H71+Q71</f>
        <v>2.776642880625467</v>
      </c>
      <c r="Z71" s="5">
        <f>G71+J71+K71</f>
        <v>1.6267183365251556</v>
      </c>
      <c r="AA71" s="5">
        <f>L71</f>
        <v>0.97634461987255006</v>
      </c>
      <c r="AB71" s="5">
        <f t="shared" ref="AB71" si="46">I71+M71+N71+O71</f>
        <v>2.7479704145652364</v>
      </c>
      <c r="AC71" s="5">
        <f t="shared" ref="AC71" si="47">P71+R71+S71</f>
        <v>0.44737081727787487</v>
      </c>
      <c r="AD71" s="5">
        <f t="shared" ref="AD71" si="48">AB71+AC71</f>
        <v>3.1953412318431114</v>
      </c>
      <c r="AE71" s="5">
        <f t="shared" ref="AE71" si="49">SUM(E71:S71)</f>
        <v>8.575047068866283</v>
      </c>
      <c r="AF71" s="22"/>
      <c r="AG71" s="22"/>
      <c r="AH71" s="22"/>
      <c r="AI71" s="22"/>
      <c r="AJ71" s="22"/>
      <c r="AK71" s="22"/>
      <c r="AL71" s="22"/>
      <c r="AM71" s="22"/>
      <c r="AN71" s="22"/>
    </row>
    <row r="72" spans="1:42">
      <c r="A72" s="55"/>
      <c r="B72" t="s">
        <v>31</v>
      </c>
      <c r="C72" t="s">
        <v>36</v>
      </c>
      <c r="D72" s="3" t="s">
        <v>59</v>
      </c>
      <c r="E72" s="5">
        <f t="shared" ref="E72:S72" si="50">((E55-E$30*0.1)/0.9-E$43)/(E$31-E$30)/$U59*24*(E24)*(1+($W$65/4)/100)</f>
        <v>1.5462613140161925</v>
      </c>
      <c r="F72" s="5">
        <f t="shared" si="50"/>
        <v>2.8091616069354033</v>
      </c>
      <c r="G72" s="5">
        <f t="shared" si="50"/>
        <v>0.10068852151948232</v>
      </c>
      <c r="H72" s="5">
        <f t="shared" si="50"/>
        <v>0.24674517903529627</v>
      </c>
      <c r="I72" s="5">
        <f t="shared" si="50"/>
        <v>2.7333207564436364E-2</v>
      </c>
      <c r="J72" s="5">
        <f t="shared" si="50"/>
        <v>2.2872248279065297</v>
      </c>
      <c r="K72" s="5">
        <f t="shared" si="50"/>
        <v>0.39190954475755735</v>
      </c>
      <c r="L72" s="5">
        <f t="shared" si="50"/>
        <v>1.7561746568108993</v>
      </c>
      <c r="M72" s="5">
        <f t="shared" si="50"/>
        <v>0.13079508395226044</v>
      </c>
      <c r="N72" s="5">
        <f t="shared" si="50"/>
        <v>3.7097788981257347</v>
      </c>
      <c r="O72" s="5">
        <f t="shared" si="50"/>
        <v>1.6697336220242533</v>
      </c>
      <c r="P72" s="5">
        <f t="shared" si="50"/>
        <v>2.1663502281427677E-2</v>
      </c>
      <c r="Q72" s="5">
        <f t="shared" si="50"/>
        <v>1.2652603081976715E-2</v>
      </c>
      <c r="R72" s="5">
        <f t="shared" si="50"/>
        <v>0.60132322938145755</v>
      </c>
      <c r="S72" s="5">
        <f t="shared" si="50"/>
        <v>0.18968249611123092</v>
      </c>
      <c r="T72" s="67"/>
      <c r="U72" s="67"/>
      <c r="Y72" s="5">
        <f t="shared" ref="Y72" si="51">E72+F72+H72+Q72</f>
        <v>4.6148207030688688</v>
      </c>
      <c r="Z72" s="5">
        <f t="shared" ref="Z72" si="52">G72+J72+K72</f>
        <v>2.7798228941835692</v>
      </c>
      <c r="AA72" s="5">
        <f>L72</f>
        <v>1.7561746568108993</v>
      </c>
      <c r="AB72" s="5">
        <f t="shared" ref="AB72" si="53">I72+M72+N72+O72</f>
        <v>5.5376408116666846</v>
      </c>
      <c r="AC72" s="5">
        <f t="shared" ref="AC72" si="54">P72+R72+S72</f>
        <v>0.8126692277741161</v>
      </c>
      <c r="AD72" s="5">
        <f t="shared" ref="AD72" si="55">AB72+AC72</f>
        <v>6.3503100394408012</v>
      </c>
      <c r="AE72" s="5">
        <f t="shared" ref="AE72" si="56">SUM(E72:S72)</f>
        <v>15.50112829350414</v>
      </c>
      <c r="AF72" s="22"/>
      <c r="AG72" s="22"/>
      <c r="AH72" s="22"/>
      <c r="AI72" s="22"/>
      <c r="AJ72" s="22"/>
      <c r="AK72" s="22"/>
      <c r="AL72" s="22"/>
      <c r="AM72" s="22"/>
      <c r="AN72" s="22"/>
    </row>
    <row r="73" spans="1:42">
      <c r="A73" s="55"/>
      <c r="C73" s="6" t="s">
        <v>20</v>
      </c>
      <c r="D73" s="6"/>
      <c r="E73" s="7">
        <f t="shared" ref="E73:S73" si="57">AVERAGE(E71:E72)</f>
        <v>1.2482431506549188</v>
      </c>
      <c r="F73" s="7">
        <f t="shared" si="57"/>
        <v>2.238246491875465</v>
      </c>
      <c r="G73" s="7">
        <f t="shared" si="57"/>
        <v>7.2782066119218308E-2</v>
      </c>
      <c r="H73" s="7">
        <f t="shared" si="57"/>
        <v>0.19968779117400565</v>
      </c>
      <c r="I73" s="7">
        <f t="shared" si="57"/>
        <v>2.2780566220682644E-2</v>
      </c>
      <c r="J73" s="7">
        <f t="shared" si="57"/>
        <v>1.8268299317813823</v>
      </c>
      <c r="K73" s="7">
        <f t="shared" si="57"/>
        <v>0.30365861745376171</v>
      </c>
      <c r="L73" s="7">
        <f t="shared" si="57"/>
        <v>1.3662596383417247</v>
      </c>
      <c r="M73" s="7">
        <f t="shared" si="57"/>
        <v>9.6814686492158408E-2</v>
      </c>
      <c r="N73" s="7">
        <f t="shared" si="57"/>
        <v>2.7796617347768668</v>
      </c>
      <c r="O73" s="7">
        <f t="shared" si="57"/>
        <v>1.2435486256262529</v>
      </c>
      <c r="P73" s="7">
        <f t="shared" si="57"/>
        <v>1.4651688100013665E-2</v>
      </c>
      <c r="Q73" s="7">
        <f t="shared" si="57"/>
        <v>9.5543581427783471E-3</v>
      </c>
      <c r="R73" s="7">
        <f t="shared" si="57"/>
        <v>0.42761219548705948</v>
      </c>
      <c r="S73" s="7">
        <f t="shared" si="57"/>
        <v>0.18775613893892235</v>
      </c>
      <c r="T73" s="68"/>
      <c r="U73" s="69"/>
      <c r="Y73" s="7">
        <f>AVERAGE(Y70:Y72)</f>
        <v>3.6957317918471677</v>
      </c>
      <c r="Z73" s="7">
        <f t="shared" ref="Z73:AE73" si="58">AVERAGE(Z70:Z72)</f>
        <v>2.2032706153543624</v>
      </c>
      <c r="AA73" s="7">
        <f t="shared" si="58"/>
        <v>1.3662596383417247</v>
      </c>
      <c r="AB73" s="7">
        <f t="shared" si="58"/>
        <v>4.1428056131159607</v>
      </c>
      <c r="AC73" s="7">
        <f t="shared" si="58"/>
        <v>0.63002002252599554</v>
      </c>
      <c r="AD73" s="7">
        <f t="shared" si="58"/>
        <v>4.7728256356419561</v>
      </c>
      <c r="AE73" s="7">
        <f t="shared" si="58"/>
        <v>12.03808768118521</v>
      </c>
      <c r="AF73" s="22"/>
      <c r="AG73" s="68"/>
      <c r="AH73" s="68"/>
      <c r="AI73" s="68"/>
      <c r="AJ73" s="68"/>
      <c r="AK73" s="68">
        <f>3/3.6*100</f>
        <v>83.333333333333329</v>
      </c>
      <c r="AL73" s="68"/>
      <c r="AM73" s="68"/>
      <c r="AN73" s="22"/>
    </row>
    <row r="74" spans="1:42">
      <c r="A74" s="55"/>
      <c r="T74" s="22"/>
      <c r="U74" s="22"/>
      <c r="W74" s="76"/>
      <c r="Y74" s="61" t="s">
        <v>72</v>
      </c>
      <c r="Z74" s="61" t="s">
        <v>73</v>
      </c>
      <c r="AA74" s="61" t="s">
        <v>74</v>
      </c>
      <c r="AB74" s="61" t="s">
        <v>75</v>
      </c>
      <c r="AC74" s="61" t="s">
        <v>76</v>
      </c>
      <c r="AD74" s="61" t="s">
        <v>77</v>
      </c>
      <c r="AE74" s="61" t="s">
        <v>78</v>
      </c>
      <c r="AF74" s="22"/>
      <c r="AG74" s="22"/>
      <c r="AH74" s="22"/>
      <c r="AI74" s="22"/>
      <c r="AJ74" s="22"/>
      <c r="AK74" s="22"/>
      <c r="AL74" s="22"/>
      <c r="AM74" s="22"/>
      <c r="AN74" s="22"/>
    </row>
    <row r="75" spans="1:42">
      <c r="A75" s="55"/>
      <c r="B75" t="s">
        <v>31</v>
      </c>
      <c r="C75" t="s">
        <v>34</v>
      </c>
      <c r="D75" s="13" t="s">
        <v>60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 t="s">
        <v>41</v>
      </c>
      <c r="U75" s="40"/>
      <c r="W75" s="76"/>
      <c r="Y75" s="5"/>
      <c r="Z75" s="5"/>
      <c r="AA75" s="5"/>
      <c r="AB75" s="5"/>
      <c r="AC75" s="5"/>
      <c r="AD75" s="5"/>
      <c r="AE75" s="5"/>
      <c r="AF75" s="22"/>
      <c r="AG75" s="22"/>
      <c r="AH75" s="22"/>
      <c r="AI75" s="22"/>
      <c r="AJ75" s="22"/>
      <c r="AK75" s="22"/>
      <c r="AL75" s="22"/>
      <c r="AM75" s="22"/>
      <c r="AN75" s="22"/>
    </row>
    <row r="76" spans="1:42">
      <c r="A76" s="60"/>
      <c r="B76" t="s">
        <v>31</v>
      </c>
      <c r="C76" t="s">
        <v>35</v>
      </c>
      <c r="D76" s="13" t="s">
        <v>60</v>
      </c>
      <c r="E76" s="5">
        <f t="shared" ref="E76:S76" si="59">((E58-E$30*0.1)/0.9-E$47)/(E$31-E$30)/$U58*24*(E23+E18)*(1+($W$65/4)/100)</f>
        <v>1.6578179389371177</v>
      </c>
      <c r="F76" s="5">
        <f t="shared" si="59"/>
        <v>4.7626321799876248</v>
      </c>
      <c r="G76" s="5">
        <f t="shared" si="59"/>
        <v>7.4893557815624692E-2</v>
      </c>
      <c r="H76" s="5">
        <f t="shared" si="59"/>
        <v>0.83601494796521392</v>
      </c>
      <c r="I76" s="5">
        <f t="shared" si="59"/>
        <v>5.8992136623043513E-2</v>
      </c>
      <c r="J76" s="5">
        <f t="shared" si="59"/>
        <v>2.5959721418846957</v>
      </c>
      <c r="K76" s="5">
        <f t="shared" si="59"/>
        <v>0.46541281847164195</v>
      </c>
      <c r="L76" s="5">
        <f t="shared" si="59"/>
        <v>1.844625418867587</v>
      </c>
      <c r="M76" s="5">
        <f t="shared" si="59"/>
        <v>8.9073883209635066E-2</v>
      </c>
      <c r="N76" s="5">
        <f t="shared" si="59"/>
        <v>3.3490115395570661</v>
      </c>
      <c r="O76" s="5">
        <f t="shared" si="59"/>
        <v>1.372751222562526</v>
      </c>
      <c r="P76" s="5">
        <f t="shared" si="59"/>
        <v>6.5230008196484404E-2</v>
      </c>
      <c r="Q76" s="5">
        <f t="shared" si="59"/>
        <v>2.6727580150612388E-2</v>
      </c>
      <c r="R76" s="5">
        <f t="shared" si="59"/>
        <v>1.7472396154395542</v>
      </c>
      <c r="S76" s="5">
        <f t="shared" si="59"/>
        <v>1.9833598875633287</v>
      </c>
      <c r="T76" s="5">
        <f>((T58-T$30*0.1)/0.9-T$47)/(T$31-T$30)/$U58*24*(T23)*(1+($W$65/4)/100)</f>
        <v>367.06243611124791</v>
      </c>
      <c r="U76" s="8"/>
      <c r="W76" s="76"/>
      <c r="Y76" s="5">
        <f>E76+F76+H76+Q76</f>
        <v>7.2831926470405692</v>
      </c>
      <c r="Z76" s="5">
        <f>G76+J76+K76</f>
        <v>3.1362785181719621</v>
      </c>
      <c r="AA76" s="5">
        <f>L76</f>
        <v>1.844625418867587</v>
      </c>
      <c r="AB76" s="5">
        <f>I76+M76+N76+O76</f>
        <v>4.869828781952271</v>
      </c>
      <c r="AC76" s="5">
        <f>P76+R76+S76</f>
        <v>3.7958295111993676</v>
      </c>
      <c r="AD76" s="5">
        <f>AB76+AC76</f>
        <v>8.6656582931516386</v>
      </c>
      <c r="AE76" s="5">
        <f t="shared" ref="AE76" si="60">SUM(E76:S76)</f>
        <v>20.929754877231755</v>
      </c>
      <c r="AF76" s="22"/>
      <c r="AG76" s="22"/>
      <c r="AH76" s="22"/>
      <c r="AI76" s="22"/>
      <c r="AJ76" s="22"/>
      <c r="AK76" s="22"/>
      <c r="AL76" s="22"/>
      <c r="AM76" s="22"/>
      <c r="AN76" s="22"/>
    </row>
    <row r="77" spans="1:42">
      <c r="A77" s="60"/>
      <c r="B77" t="s">
        <v>31</v>
      </c>
      <c r="C77" t="s">
        <v>36</v>
      </c>
      <c r="D77" s="13" t="s">
        <v>60</v>
      </c>
      <c r="E77" s="5">
        <f t="shared" ref="E77:S77" si="61">((E59-E$30*0.1)/0.9-E$47)/(E$31-E$30)/$U59*24*(E24+E19)*(1+($W$65/4)/100)</f>
        <v>2.1165899888348747</v>
      </c>
      <c r="F77" s="5">
        <f t="shared" si="61"/>
        <v>5.3128616893961098</v>
      </c>
      <c r="G77" s="5">
        <f t="shared" si="61"/>
        <v>0.11969099442022467</v>
      </c>
      <c r="H77" s="5">
        <f t="shared" si="61"/>
        <v>0.71161162423139834</v>
      </c>
      <c r="I77" s="5">
        <f t="shared" si="61"/>
        <v>6.4948489964187381E-2</v>
      </c>
      <c r="J77" s="5">
        <f t="shared" si="61"/>
        <v>3.2391441228601279</v>
      </c>
      <c r="K77" s="5">
        <f t="shared" si="61"/>
        <v>0.60021227811936917</v>
      </c>
      <c r="L77" s="5">
        <f t="shared" si="61"/>
        <v>2.4524944581327235</v>
      </c>
      <c r="M77" s="5">
        <f t="shared" si="61"/>
        <v>0.16290502913142829</v>
      </c>
      <c r="N77" s="5">
        <f t="shared" si="61"/>
        <v>4.9623410114094986</v>
      </c>
      <c r="O77" s="5">
        <f t="shared" si="61"/>
        <v>2.1945941472833042</v>
      </c>
      <c r="P77" s="5">
        <f t="shared" si="61"/>
        <v>5.3555621595896691E-2</v>
      </c>
      <c r="Q77" s="5">
        <f t="shared" si="61"/>
        <v>3.3441073446984507E-2</v>
      </c>
      <c r="R77" s="5">
        <f t="shared" si="61"/>
        <v>1.9820132842209734</v>
      </c>
      <c r="S77" s="5">
        <f t="shared" si="61"/>
        <v>1.4790139680317607</v>
      </c>
      <c r="T77" s="5">
        <f>((T59-T$30*0.1)/0.9-T$47)/(T$31-T$30)/$U59*24*(T24)*(1+($W$65/4)/100)</f>
        <v>590.61181321998447</v>
      </c>
      <c r="U77" s="8"/>
      <c r="V77" s="31"/>
      <c r="W77" s="76"/>
      <c r="Y77" s="5">
        <f>E77+F77+H77+Q77</f>
        <v>8.1745043759093683</v>
      </c>
      <c r="Z77" s="5">
        <f>G77+J77+K77</f>
        <v>3.9590473953997218</v>
      </c>
      <c r="AA77" s="5">
        <f>L77</f>
        <v>2.4524944581327235</v>
      </c>
      <c r="AB77" s="5">
        <f t="shared" ref="AB77" si="62">I77+M77+N77+O77</f>
        <v>7.3847886777884186</v>
      </c>
      <c r="AC77" s="5">
        <f t="shared" ref="AC77" si="63">P77+R77+S77</f>
        <v>3.5145828738486307</v>
      </c>
      <c r="AD77" s="5">
        <f>AB77+AC77</f>
        <v>10.899371551637049</v>
      </c>
      <c r="AE77" s="5">
        <f>SUM(E77:S77)</f>
        <v>25.485417781078858</v>
      </c>
      <c r="AF77" s="22"/>
      <c r="AG77" s="22"/>
      <c r="AH77" s="22"/>
      <c r="AI77" s="22"/>
      <c r="AJ77" s="22"/>
      <c r="AK77" s="22"/>
      <c r="AL77" s="22"/>
      <c r="AM77" s="22"/>
      <c r="AN77" s="22"/>
    </row>
    <row r="78" spans="1:42">
      <c r="A78" s="60"/>
      <c r="C78" s="6" t="s">
        <v>20</v>
      </c>
      <c r="D78" s="6"/>
      <c r="E78" s="7">
        <f>AVERAGE(E75:E77)</f>
        <v>1.8872039638859963</v>
      </c>
      <c r="F78" s="7">
        <f t="shared" ref="F78:S78" si="64">AVERAGE(F75:F77)</f>
        <v>5.0377469346918673</v>
      </c>
      <c r="G78" s="7">
        <f t="shared" si="64"/>
        <v>9.7292276117924681E-2</v>
      </c>
      <c r="H78" s="7">
        <f t="shared" si="64"/>
        <v>0.77381328609830613</v>
      </c>
      <c r="I78" s="7">
        <f t="shared" si="64"/>
        <v>6.197031329361545E-2</v>
      </c>
      <c r="J78" s="7">
        <f t="shared" si="64"/>
        <v>2.9175581323724118</v>
      </c>
      <c r="K78" s="7">
        <f t="shared" si="64"/>
        <v>0.53281254829550551</v>
      </c>
      <c r="L78" s="7">
        <f t="shared" si="64"/>
        <v>2.1485599385001555</v>
      </c>
      <c r="M78" s="7">
        <f t="shared" si="64"/>
        <v>0.12598945617053167</v>
      </c>
      <c r="N78" s="7">
        <f t="shared" si="64"/>
        <v>4.1556762754832821</v>
      </c>
      <c r="O78" s="7">
        <f t="shared" si="64"/>
        <v>1.783672684922915</v>
      </c>
      <c r="P78" s="7">
        <f t="shared" si="64"/>
        <v>5.9392814896190547E-2</v>
      </c>
      <c r="Q78" s="7">
        <f t="shared" si="64"/>
        <v>3.0084326798798446E-2</v>
      </c>
      <c r="R78" s="7">
        <f t="shared" si="64"/>
        <v>1.8646264498302638</v>
      </c>
      <c r="S78" s="7">
        <f t="shared" si="64"/>
        <v>1.7311869277975447</v>
      </c>
      <c r="T78" s="7">
        <f>AVERAGE(T75:T77)</f>
        <v>478.83712466561622</v>
      </c>
      <c r="U78" s="77"/>
      <c r="V78" s="31"/>
      <c r="W78" s="3"/>
      <c r="Y78" s="7">
        <f>AVERAGE(Y75:Y77)</f>
        <v>7.7288485114749683</v>
      </c>
      <c r="Z78" s="7">
        <f t="shared" ref="Z78:AE78" si="65">AVERAGE(Z75:Z77)</f>
        <v>3.547662956785842</v>
      </c>
      <c r="AA78" s="7">
        <f t="shared" si="65"/>
        <v>2.1485599385001555</v>
      </c>
      <c r="AB78" s="7">
        <f t="shared" si="65"/>
        <v>6.1273087298703448</v>
      </c>
      <c r="AC78" s="7">
        <f t="shared" si="65"/>
        <v>3.6552061925239991</v>
      </c>
      <c r="AD78" s="7">
        <f t="shared" si="65"/>
        <v>9.7825149223943448</v>
      </c>
      <c r="AE78" s="7">
        <f t="shared" si="65"/>
        <v>23.207586329155305</v>
      </c>
      <c r="AF78" s="22"/>
      <c r="AG78" s="68"/>
      <c r="AH78" s="68"/>
      <c r="AI78" s="68"/>
      <c r="AJ78" s="68"/>
      <c r="AK78" s="68"/>
      <c r="AL78" s="68"/>
      <c r="AM78" s="68"/>
      <c r="AN78" s="22"/>
    </row>
    <row r="79" spans="1:42">
      <c r="A79" s="60"/>
      <c r="U79" s="3"/>
      <c r="V79" s="31"/>
      <c r="W79" s="64"/>
      <c r="AF79" s="22"/>
      <c r="AG79" s="22"/>
      <c r="AH79" s="22"/>
      <c r="AI79" s="22"/>
      <c r="AJ79" s="22"/>
      <c r="AK79" s="22"/>
      <c r="AL79" s="22"/>
      <c r="AM79" s="22"/>
      <c r="AN79" s="22"/>
    </row>
    <row r="80" spans="1:42">
      <c r="A80" s="60"/>
      <c r="U80" s="3"/>
      <c r="V80" s="31"/>
      <c r="W80" s="64"/>
      <c r="AF80" s="22"/>
      <c r="AG80" s="22"/>
      <c r="AH80" s="22"/>
      <c r="AI80" s="22"/>
      <c r="AJ80" s="22"/>
      <c r="AK80" s="22"/>
      <c r="AL80" s="22"/>
      <c r="AM80" s="22"/>
      <c r="AN80" s="22"/>
    </row>
    <row r="81" spans="1:40">
      <c r="A81" s="60"/>
      <c r="B81" s="1" t="s">
        <v>105</v>
      </c>
      <c r="C81" s="1"/>
      <c r="D81" s="1"/>
      <c r="E81" s="1"/>
      <c r="F81" s="1"/>
      <c r="G81" s="1"/>
      <c r="U81" s="3"/>
      <c r="AF81" s="22"/>
      <c r="AG81" s="22"/>
      <c r="AH81" s="22"/>
      <c r="AI81" s="22"/>
      <c r="AJ81" s="22"/>
      <c r="AK81" s="22"/>
      <c r="AL81" s="22"/>
      <c r="AM81" s="22"/>
      <c r="AN81" s="22"/>
    </row>
    <row r="82" spans="1:40">
      <c r="A82" s="60"/>
      <c r="E82" s="54" t="s">
        <v>48</v>
      </c>
      <c r="F82" s="54" t="s">
        <v>49</v>
      </c>
      <c r="G82" s="54" t="s">
        <v>61</v>
      </c>
      <c r="H82" s="54" t="s">
        <v>50</v>
      </c>
      <c r="I82" s="54" t="s">
        <v>79</v>
      </c>
      <c r="J82" s="54" t="s">
        <v>62</v>
      </c>
      <c r="K82" s="54" t="s">
        <v>63</v>
      </c>
      <c r="L82" s="54" t="s">
        <v>64</v>
      </c>
      <c r="M82" s="54" t="s">
        <v>51</v>
      </c>
      <c r="N82" s="54" t="s">
        <v>52</v>
      </c>
      <c r="O82" s="54" t="s">
        <v>53</v>
      </c>
      <c r="P82" s="54" t="s">
        <v>54</v>
      </c>
      <c r="Q82" s="54" t="s">
        <v>55</v>
      </c>
      <c r="R82" s="54" t="s">
        <v>56</v>
      </c>
      <c r="S82" s="54" t="s">
        <v>57</v>
      </c>
      <c r="T82" s="4" t="s">
        <v>41</v>
      </c>
      <c r="U82" s="40"/>
      <c r="V82" s="39"/>
      <c r="W82" s="3"/>
      <c r="Y82" s="61" t="s">
        <v>72</v>
      </c>
      <c r="Z82" s="61" t="s">
        <v>73</v>
      </c>
      <c r="AA82" s="61" t="s">
        <v>74</v>
      </c>
      <c r="AB82" s="61" t="s">
        <v>75</v>
      </c>
      <c r="AC82" s="61" t="s">
        <v>76</v>
      </c>
      <c r="AD82" s="61" t="s">
        <v>77</v>
      </c>
      <c r="AE82" s="61" t="s">
        <v>78</v>
      </c>
    </row>
    <row r="83" spans="1:40">
      <c r="A83" s="60"/>
      <c r="B83" t="s">
        <v>31</v>
      </c>
      <c r="C83" t="s">
        <v>34</v>
      </c>
      <c r="D83" s="13" t="s">
        <v>60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8"/>
      <c r="V83" s="39"/>
      <c r="W83" s="3"/>
    </row>
    <row r="84" spans="1:40">
      <c r="A84" s="28"/>
      <c r="B84" t="s">
        <v>31</v>
      </c>
      <c r="C84" t="s">
        <v>35</v>
      </c>
      <c r="D84" s="13" t="s">
        <v>60</v>
      </c>
      <c r="E84" s="5">
        <f t="shared" ref="E84:S84" si="66">((E58-E$30*0.1)/0.9-E$47)/(E$31-E$30)/$U58*24*(100)*(1+($W$65/4)/100)</f>
        <v>39.565231428476658</v>
      </c>
      <c r="F84" s="5">
        <f t="shared" si="66"/>
        <v>41.832121744798421</v>
      </c>
      <c r="G84" s="5">
        <f t="shared" si="66"/>
        <v>24.822507570955793</v>
      </c>
      <c r="H84" s="5">
        <f t="shared" si="66"/>
        <v>26.272263329974685</v>
      </c>
      <c r="I84" s="5">
        <f t="shared" si="66"/>
        <v>31.44282384646462</v>
      </c>
      <c r="J84" s="5">
        <f t="shared" si="66"/>
        <v>31.615334828217765</v>
      </c>
      <c r="K84" s="5">
        <f t="shared" si="66"/>
        <v>31.621218002245485</v>
      </c>
      <c r="L84" s="5">
        <f t="shared" si="66"/>
        <v>34.217328300852323</v>
      </c>
      <c r="M84" s="5">
        <f t="shared" si="66"/>
        <v>31.623282785864109</v>
      </c>
      <c r="N84" s="5">
        <f t="shared" si="66"/>
        <v>32.344451215383984</v>
      </c>
      <c r="O84" s="5">
        <f t="shared" si="66"/>
        <v>28.047719126775597</v>
      </c>
      <c r="P84" s="5">
        <f t="shared" si="66"/>
        <v>105.27352708987249</v>
      </c>
      <c r="Q84" s="5">
        <f t="shared" si="66"/>
        <v>64.256160198483713</v>
      </c>
      <c r="R84" s="5">
        <f t="shared" si="66"/>
        <v>31.659304460425428</v>
      </c>
      <c r="S84" s="5">
        <f t="shared" si="66"/>
        <v>25.025059548509173</v>
      </c>
      <c r="T84" s="5">
        <f>(T58-T$47)/(T$31-T$30)/$U58*24*100</f>
        <v>31.463584946859331</v>
      </c>
      <c r="U84" s="8"/>
      <c r="V84" s="3"/>
      <c r="W84" s="3"/>
      <c r="Y84">
        <f t="shared" ref="Y84:AE85" si="67">Y76/(U18+U23)*100</f>
        <v>38.742630537546773</v>
      </c>
      <c r="Z84">
        <f t="shared" si="67"/>
        <v>31.41093671442821</v>
      </c>
      <c r="AA84">
        <f t="shared" si="67"/>
        <v>34.21732830085233</v>
      </c>
      <c r="AB84">
        <f t="shared" si="67"/>
        <v>30.982815557404109</v>
      </c>
      <c r="AC84">
        <f t="shared" si="67"/>
        <v>28.104058273583576</v>
      </c>
      <c r="AD84">
        <f t="shared" si="67"/>
        <v>29.652359874332546</v>
      </c>
      <c r="AE84">
        <f t="shared" si="67"/>
        <v>33.012924647521594</v>
      </c>
    </row>
    <row r="85" spans="1:40">
      <c r="A85" s="28"/>
      <c r="B85" t="s">
        <v>31</v>
      </c>
      <c r="C85" t="s">
        <v>36</v>
      </c>
      <c r="D85" s="13" t="s">
        <v>60</v>
      </c>
      <c r="E85" s="5">
        <f t="shared" ref="E85:S85" si="68">((E59-E$30*0.1)/0.9-E$47)/(E$31-E$30)/$U59*24*(100)*(1+($W$65/4)/100)</f>
        <v>46.314637209884594</v>
      </c>
      <c r="F85" s="5">
        <f t="shared" si="68"/>
        <v>48.554104007670063</v>
      </c>
      <c r="G85" s="5">
        <f t="shared" si="68"/>
        <v>30.788114415426033</v>
      </c>
      <c r="H85" s="5">
        <f t="shared" si="68"/>
        <v>28.575278403879647</v>
      </c>
      <c r="I85" s="5">
        <f t="shared" si="68"/>
        <v>37.179295958784756</v>
      </c>
      <c r="J85" s="5">
        <f t="shared" si="68"/>
        <v>35.671171881077676</v>
      </c>
      <c r="K85" s="5">
        <f t="shared" si="68"/>
        <v>38.978180316815077</v>
      </c>
      <c r="L85" s="5">
        <f t="shared" si="68"/>
        <v>40.207232238704776</v>
      </c>
      <c r="M85" s="5">
        <f t="shared" si="68"/>
        <v>42.308609682608598</v>
      </c>
      <c r="N85" s="5">
        <f t="shared" si="68"/>
        <v>42.266076639871422</v>
      </c>
      <c r="O85" s="5">
        <f t="shared" si="68"/>
        <v>40.707580793890372</v>
      </c>
      <c r="P85" s="5">
        <f t="shared" si="68"/>
        <v>108.83843847692275</v>
      </c>
      <c r="Q85" s="5">
        <f t="shared" si="68"/>
        <v>96.984970959894781</v>
      </c>
      <c r="R85" s="5">
        <f t="shared" si="68"/>
        <v>52.184576347535007</v>
      </c>
      <c r="S85" s="5">
        <f t="shared" si="68"/>
        <v>32.968815767605861</v>
      </c>
      <c r="T85" s="5">
        <f>(T59-T$47)/(T$31-T$30)/$U59*24*100</f>
        <v>50.600382523077691</v>
      </c>
      <c r="U85" s="8"/>
      <c r="Y85">
        <f t="shared" si="67"/>
        <v>45.320861342049831</v>
      </c>
      <c r="Z85">
        <f t="shared" si="67"/>
        <v>35.961295940167574</v>
      </c>
      <c r="AA85">
        <f t="shared" si="67"/>
        <v>40.207232238704776</v>
      </c>
      <c r="AB85">
        <f t="shared" si="67"/>
        <v>41.74185687857117</v>
      </c>
      <c r="AC85">
        <f t="shared" si="67"/>
        <v>42.174713547183138</v>
      </c>
      <c r="AD85">
        <f t="shared" si="67"/>
        <v>41.88046087549651</v>
      </c>
      <c r="AE85">
        <f t="shared" si="67"/>
        <v>41.662759735563021</v>
      </c>
    </row>
    <row r="86" spans="1:40">
      <c r="A86" s="28"/>
      <c r="C86" s="6" t="s">
        <v>20</v>
      </c>
      <c r="D86" s="6"/>
      <c r="E86" s="7">
        <f>AVERAGE(E83:E85)</f>
        <v>42.939934319180622</v>
      </c>
      <c r="F86" s="7">
        <f t="shared" ref="F86:T86" si="69">AVERAGE(F83:F85)</f>
        <v>45.193112876234238</v>
      </c>
      <c r="G86" s="7">
        <f t="shared" si="69"/>
        <v>27.805310993190915</v>
      </c>
      <c r="H86" s="7">
        <f t="shared" si="69"/>
        <v>27.423770866927164</v>
      </c>
      <c r="I86" s="7">
        <f t="shared" si="69"/>
        <v>34.311059902624692</v>
      </c>
      <c r="J86" s="7">
        <f t="shared" si="69"/>
        <v>33.643253354647719</v>
      </c>
      <c r="K86" s="7">
        <f t="shared" si="69"/>
        <v>35.299699159530277</v>
      </c>
      <c r="L86" s="7">
        <f t="shared" si="69"/>
        <v>37.212280269778546</v>
      </c>
      <c r="M86" s="7">
        <f t="shared" si="69"/>
        <v>36.965946234236355</v>
      </c>
      <c r="N86" s="7">
        <f t="shared" si="69"/>
        <v>37.305263927627706</v>
      </c>
      <c r="O86" s="7">
        <f t="shared" si="69"/>
        <v>34.377649960332988</v>
      </c>
      <c r="P86" s="7">
        <f t="shared" si="69"/>
        <v>107.05598278339761</v>
      </c>
      <c r="Q86" s="7">
        <f t="shared" si="69"/>
        <v>80.620565579189247</v>
      </c>
      <c r="R86" s="7">
        <f t="shared" si="69"/>
        <v>41.921940403980216</v>
      </c>
      <c r="S86" s="7">
        <f t="shared" si="69"/>
        <v>28.996937658057519</v>
      </c>
      <c r="T86" s="7">
        <f t="shared" si="69"/>
        <v>41.031983734968513</v>
      </c>
      <c r="U86" s="41"/>
      <c r="Y86" s="7">
        <f>AVERAGE(Y83:Y85)</f>
        <v>42.031745939798299</v>
      </c>
      <c r="Z86" s="7">
        <f t="shared" ref="Z86:AE86" si="70">AVERAGE(Z83:Z85)</f>
        <v>33.686116327297896</v>
      </c>
      <c r="AA86" s="7">
        <f t="shared" si="70"/>
        <v>37.212280269778553</v>
      </c>
      <c r="AB86" s="7">
        <f t="shared" si="70"/>
        <v>36.362336217987639</v>
      </c>
      <c r="AC86" s="7">
        <f t="shared" si="70"/>
        <v>35.139385910383353</v>
      </c>
      <c r="AD86" s="7">
        <f t="shared" si="70"/>
        <v>35.766410374914528</v>
      </c>
      <c r="AE86" s="7">
        <f t="shared" si="70"/>
        <v>37.337842191542308</v>
      </c>
    </row>
    <row r="87" spans="1:40">
      <c r="A87" s="28"/>
      <c r="U87" s="3"/>
      <c r="V87" s="31"/>
      <c r="W87" s="31"/>
    </row>
    <row r="88" spans="1:40">
      <c r="U88" s="3"/>
    </row>
    <row r="89" spans="1:40">
      <c r="B89" s="1" t="s">
        <v>98</v>
      </c>
      <c r="C89" s="1"/>
      <c r="D89" s="1"/>
      <c r="E89" s="1"/>
      <c r="F89" s="1"/>
      <c r="G89" s="1"/>
      <c r="U89" s="64"/>
    </row>
    <row r="90" spans="1:40">
      <c r="U90" s="64"/>
      <c r="Y90" s="61" t="s">
        <v>72</v>
      </c>
      <c r="Z90" s="61" t="s">
        <v>73</v>
      </c>
      <c r="AA90" s="61" t="s">
        <v>74</v>
      </c>
      <c r="AB90" s="61" t="s">
        <v>75</v>
      </c>
      <c r="AC90" s="61" t="s">
        <v>76</v>
      </c>
      <c r="AD90" s="61" t="s">
        <v>77</v>
      </c>
      <c r="AE90" s="61" t="s">
        <v>78</v>
      </c>
    </row>
    <row r="91" spans="1:40">
      <c r="B91" t="s">
        <v>31</v>
      </c>
      <c r="C91" t="s">
        <v>34</v>
      </c>
      <c r="D91" s="13" t="s">
        <v>60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Y91" s="3"/>
      <c r="Z91" s="3"/>
      <c r="AA91" s="3"/>
      <c r="AB91" s="3"/>
      <c r="AC91" s="3"/>
      <c r="AD91" s="3"/>
      <c r="AE91" s="3"/>
    </row>
    <row r="92" spans="1:40">
      <c r="B92" t="s">
        <v>31</v>
      </c>
      <c r="C92" t="s">
        <v>35</v>
      </c>
      <c r="D92" s="13" t="s">
        <v>60</v>
      </c>
      <c r="E92" s="3">
        <f t="shared" ref="E92:S92" si="71">E76/(E$9+E$14)/$V$65*10^4</f>
        <v>7.0705058806663281</v>
      </c>
      <c r="F92" s="3">
        <f t="shared" si="71"/>
        <v>11.494942231023128</v>
      </c>
      <c r="G92" s="3">
        <f t="shared" si="71"/>
        <v>6.3810906845814301</v>
      </c>
      <c r="H92" s="3">
        <f t="shared" si="71"/>
        <v>18.251337563471509</v>
      </c>
      <c r="I92" s="3">
        <f t="shared" si="71"/>
        <v>6.7263506160362327</v>
      </c>
      <c r="J92" s="3">
        <f t="shared" si="71"/>
        <v>7.7614505022955189</v>
      </c>
      <c r="K92" s="3">
        <f t="shared" si="71"/>
        <v>9.7414406318854727</v>
      </c>
      <c r="L92" s="3">
        <f t="shared" si="71"/>
        <v>8.6331881775991484</v>
      </c>
      <c r="M92" s="3">
        <f t="shared" si="71"/>
        <v>5.5799359007804146</v>
      </c>
      <c r="N92" s="3">
        <f t="shared" si="71"/>
        <v>9.4831914670463124</v>
      </c>
      <c r="O92" s="3">
        <f t="shared" si="71"/>
        <v>7.1961125878509824</v>
      </c>
      <c r="P92" s="3">
        <f t="shared" si="71"/>
        <v>14.480276057899564</v>
      </c>
      <c r="Q92" s="3">
        <f t="shared" si="71"/>
        <v>9.4833114155595482</v>
      </c>
      <c r="R92" s="3">
        <f t="shared" si="71"/>
        <v>28.105099568393207</v>
      </c>
      <c r="S92" s="3">
        <f t="shared" si="71"/>
        <v>57.652983591439096</v>
      </c>
      <c r="T92" s="3">
        <f>T84/$V$65*100</f>
        <v>28.743856297611988</v>
      </c>
      <c r="U92" s="3"/>
      <c r="Y92" s="3">
        <f t="shared" ref="Y92:AE93" si="72">Y76/(U$9+U$14)/$V$65*10^4</f>
        <v>10.443085362616447</v>
      </c>
      <c r="Z92" s="3">
        <f t="shared" si="72"/>
        <v>7.9604339727016065</v>
      </c>
      <c r="AA92" s="3">
        <f t="shared" si="72"/>
        <v>8.6331881775991484</v>
      </c>
      <c r="AB92" s="3">
        <f t="shared" si="72"/>
        <v>8.56386002299514</v>
      </c>
      <c r="AC92" s="3">
        <f t="shared" si="72"/>
        <v>37.554769371221113</v>
      </c>
      <c r="AD92" s="3">
        <f t="shared" si="72"/>
        <v>12.939161914476902</v>
      </c>
      <c r="AE92" s="3">
        <f t="shared" si="72"/>
        <v>10.598465046355143</v>
      </c>
    </row>
    <row r="93" spans="1:40">
      <c r="B93" t="s">
        <v>31</v>
      </c>
      <c r="C93" t="s">
        <v>36</v>
      </c>
      <c r="D93" s="13" t="s">
        <v>60</v>
      </c>
      <c r="E93" s="3">
        <f t="shared" ref="E93:S93" si="73">E77/(E$9+E$14)/$V$65*10^4</f>
        <v>9.0271444237183562</v>
      </c>
      <c r="F93" s="3">
        <f t="shared" si="73"/>
        <v>12.822959215209204</v>
      </c>
      <c r="G93" s="3">
        <f t="shared" si="73"/>
        <v>10.197927723014971</v>
      </c>
      <c r="H93" s="3">
        <f t="shared" si="73"/>
        <v>15.535444670635135</v>
      </c>
      <c r="I93" s="3">
        <f t="shared" si="73"/>
        <v>7.4055008089092684</v>
      </c>
      <c r="J93" s="3">
        <f t="shared" si="73"/>
        <v>9.6844093100044422</v>
      </c>
      <c r="K93" s="3">
        <f t="shared" si="73"/>
        <v>12.562894793119723</v>
      </c>
      <c r="L93" s="3">
        <f t="shared" si="73"/>
        <v>11.478127724476895</v>
      </c>
      <c r="M93" s="3">
        <f t="shared" si="73"/>
        <v>10.205007211022885</v>
      </c>
      <c r="N93" s="3">
        <f t="shared" si="73"/>
        <v>14.05155801350163</v>
      </c>
      <c r="O93" s="3">
        <f t="shared" si="73"/>
        <v>11.504303408311234</v>
      </c>
      <c r="P93" s="3">
        <f t="shared" si="73"/>
        <v>11.888702862416437</v>
      </c>
      <c r="Q93" s="3">
        <f t="shared" si="73"/>
        <v>11.865350764314789</v>
      </c>
      <c r="R93" s="3">
        <f t="shared" si="73"/>
        <v>31.881534854562471</v>
      </c>
      <c r="S93" s="3">
        <f t="shared" si="73"/>
        <v>42.992483898221245</v>
      </c>
      <c r="T93" s="3">
        <f t="shared" ref="T93" si="74">T85/$V$65*100</f>
        <v>46.226459136937102</v>
      </c>
      <c r="U93" s="3"/>
      <c r="Y93" s="3">
        <f t="shared" si="72"/>
        <v>11.721102424688851</v>
      </c>
      <c r="Z93" s="3">
        <f t="shared" si="72"/>
        <v>10.048768055282695</v>
      </c>
      <c r="AA93" s="3">
        <f t="shared" si="72"/>
        <v>11.478127724476895</v>
      </c>
      <c r="AB93" s="3">
        <f t="shared" si="72"/>
        <v>12.986554428845054</v>
      </c>
      <c r="AC93" s="3">
        <f t="shared" si="72"/>
        <v>34.77220166870039</v>
      </c>
      <c r="AD93" s="3">
        <f t="shared" si="72"/>
        <v>16.274439690765142</v>
      </c>
      <c r="AE93" s="3">
        <f t="shared" si="72"/>
        <v>12.90537376710297</v>
      </c>
    </row>
    <row r="94" spans="1:40">
      <c r="C94" s="6" t="s">
        <v>20</v>
      </c>
      <c r="D94" s="6"/>
      <c r="E94" s="32">
        <f>AVERAGE(E91:E93)</f>
        <v>8.0488251521923431</v>
      </c>
      <c r="F94" s="32">
        <f t="shared" ref="F94:S94" si="75">AVERAGE(F91:F93)</f>
        <v>12.158950723116167</v>
      </c>
      <c r="G94" s="32">
        <f t="shared" si="75"/>
        <v>8.2895092037982003</v>
      </c>
      <c r="H94" s="32">
        <f t="shared" si="75"/>
        <v>16.893391117053323</v>
      </c>
      <c r="I94" s="32">
        <f t="shared" si="75"/>
        <v>7.065925712472751</v>
      </c>
      <c r="J94" s="32">
        <f t="shared" si="75"/>
        <v>8.7229299061499805</v>
      </c>
      <c r="K94" s="32">
        <f t="shared" si="75"/>
        <v>11.152167712502598</v>
      </c>
      <c r="L94" s="32">
        <f t="shared" si="75"/>
        <v>10.055657951038022</v>
      </c>
      <c r="M94" s="32">
        <f t="shared" si="75"/>
        <v>7.8924715559016496</v>
      </c>
      <c r="N94" s="32">
        <f t="shared" si="75"/>
        <v>11.767374740273972</v>
      </c>
      <c r="O94" s="32">
        <f t="shared" si="75"/>
        <v>9.3502079980811086</v>
      </c>
      <c r="P94" s="32">
        <f t="shared" si="75"/>
        <v>13.184489460158002</v>
      </c>
      <c r="Q94" s="32">
        <f t="shared" si="75"/>
        <v>10.674331089937169</v>
      </c>
      <c r="R94" s="32">
        <f t="shared" si="75"/>
        <v>29.993317211477837</v>
      </c>
      <c r="S94" s="32">
        <f t="shared" si="75"/>
        <v>50.322733744830174</v>
      </c>
      <c r="T94" s="32">
        <f>AVERAGE(T91:T93)</f>
        <v>37.485157717274546</v>
      </c>
      <c r="U94" s="45"/>
      <c r="Y94" s="7">
        <f>AVERAGE(Y91:Y93)</f>
        <v>11.082093893652649</v>
      </c>
      <c r="Z94" s="7">
        <f t="shared" ref="Z94:AE94" si="76">AVERAGE(Z91:Z93)</f>
        <v>9.0046010139921506</v>
      </c>
      <c r="AA94" s="7">
        <f t="shared" si="76"/>
        <v>10.055657951038022</v>
      </c>
      <c r="AB94" s="7">
        <f t="shared" si="76"/>
        <v>10.775207225920097</v>
      </c>
      <c r="AC94" s="7">
        <f t="shared" si="76"/>
        <v>36.163485519960751</v>
      </c>
      <c r="AD94" s="7">
        <f t="shared" si="76"/>
        <v>14.606800802621022</v>
      </c>
      <c r="AE94" s="7">
        <f t="shared" si="76"/>
        <v>11.751919406729057</v>
      </c>
    </row>
    <row r="95" spans="1:40">
      <c r="U95" s="39"/>
    </row>
    <row r="96" spans="1:40">
      <c r="B96" s="1" t="s">
        <v>32</v>
      </c>
      <c r="C96" s="1"/>
      <c r="D96" s="1"/>
      <c r="E96" s="1"/>
      <c r="F96" s="1"/>
      <c r="G96" s="1"/>
      <c r="H96" s="3"/>
      <c r="I96" s="3"/>
      <c r="J96" s="3"/>
      <c r="K96" s="3"/>
      <c r="L96" s="3"/>
      <c r="U96" s="3"/>
    </row>
    <row r="97" spans="2:31">
      <c r="U97" s="3"/>
      <c r="Y97" s="61" t="s">
        <v>72</v>
      </c>
      <c r="Z97" s="61" t="s">
        <v>73</v>
      </c>
      <c r="AA97" s="61" t="s">
        <v>74</v>
      </c>
      <c r="AB97" s="61" t="s">
        <v>75</v>
      </c>
      <c r="AC97" s="61" t="s">
        <v>76</v>
      </c>
      <c r="AD97" s="61" t="s">
        <v>77</v>
      </c>
      <c r="AE97" s="61" t="s">
        <v>78</v>
      </c>
    </row>
    <row r="98" spans="2:31">
      <c r="B98" t="s">
        <v>31</v>
      </c>
      <c r="C98" t="s">
        <v>34</v>
      </c>
      <c r="D98" s="13" t="s">
        <v>60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Y98" s="3"/>
      <c r="Z98" s="3"/>
      <c r="AA98" s="3"/>
      <c r="AB98" s="3"/>
      <c r="AC98" s="3"/>
      <c r="AD98" s="3"/>
      <c r="AE98" s="3"/>
    </row>
    <row r="99" spans="2:31">
      <c r="B99" t="s">
        <v>31</v>
      </c>
      <c r="C99" t="s">
        <v>35</v>
      </c>
      <c r="D99" s="13" t="s">
        <v>60</v>
      </c>
      <c r="E99" s="3">
        <f t="shared" ref="E99:S99" si="77">$W$65*(E$25+E$20)/E76</f>
        <v>58.998526141202944</v>
      </c>
      <c r="F99" s="3">
        <f t="shared" si="77"/>
        <v>51.979170655642264</v>
      </c>
      <c r="G99" s="3">
        <f t="shared" si="77"/>
        <v>111.30623111855516</v>
      </c>
      <c r="H99" s="3">
        <f t="shared" si="77"/>
        <v>75.53911848549474</v>
      </c>
      <c r="I99" s="3">
        <f t="shared" si="77"/>
        <v>69.62837878786128</v>
      </c>
      <c r="J99" s="3">
        <f t="shared" si="77"/>
        <v>77.188612861815344</v>
      </c>
      <c r="K99" s="3">
        <f t="shared" si="77"/>
        <v>74.523865770593375</v>
      </c>
      <c r="L99" s="3">
        <f t="shared" si="77"/>
        <v>71.392609550421994</v>
      </c>
      <c r="M99" s="3">
        <f t="shared" si="77"/>
        <v>94.86167316852962</v>
      </c>
      <c r="N99" s="3">
        <f t="shared" si="77"/>
        <v>74.535032959256768</v>
      </c>
      <c r="O99" s="3">
        <f t="shared" si="77"/>
        <v>83.817783915915328</v>
      </c>
      <c r="P99" s="3">
        <f t="shared" si="77"/>
        <v>19.726281822022781</v>
      </c>
      <c r="Q99" s="3">
        <f t="shared" si="77"/>
        <v>36.362855306089152</v>
      </c>
      <c r="R99" s="3">
        <f t="shared" si="77"/>
        <v>54.329851185349995</v>
      </c>
      <c r="S99" s="3">
        <f t="shared" si="77"/>
        <v>62.385084192759457</v>
      </c>
      <c r="T99" s="3">
        <f>$W$65/T84*100</f>
        <v>65.169642674172465</v>
      </c>
      <c r="U99" s="3"/>
      <c r="Y99" s="3">
        <f t="shared" ref="Y99:AE100" si="78">$W$65*(U$25+U$20)/Y76</f>
        <v>56.223998052206639</v>
      </c>
      <c r="Z99" s="3">
        <f t="shared" si="78"/>
        <v>77.607893979096133</v>
      </c>
      <c r="AA99" s="3">
        <f t="shared" si="78"/>
        <v>71.392609550421994</v>
      </c>
      <c r="AB99" s="3">
        <f t="shared" si="78"/>
        <v>77.464094149285344</v>
      </c>
      <c r="AC99" s="3">
        <f t="shared" si="78"/>
        <v>57.94414283838573</v>
      </c>
      <c r="AD99" s="3">
        <f t="shared" si="78"/>
        <v>68.913744627467324</v>
      </c>
      <c r="AE99" s="3">
        <f t="shared" si="78"/>
        <v>66.019204380197777</v>
      </c>
    </row>
    <row r="100" spans="2:31">
      <c r="B100" t="s">
        <v>31</v>
      </c>
      <c r="C100" t="s">
        <v>36</v>
      </c>
      <c r="D100" s="13" t="s">
        <v>60</v>
      </c>
      <c r="E100" s="3">
        <f t="shared" ref="E100:S100" si="79">$W$65*(E$25+E$20)/E77</f>
        <v>46.210562992210797</v>
      </c>
      <c r="F100" s="3">
        <f t="shared" si="79"/>
        <v>46.595918607805714</v>
      </c>
      <c r="G100" s="3">
        <f t="shared" si="79"/>
        <v>69.647008080235381</v>
      </c>
      <c r="H100" s="3">
        <f t="shared" si="79"/>
        <v>88.744801320802495</v>
      </c>
      <c r="I100" s="3">
        <f t="shared" si="79"/>
        <v>63.242838079213683</v>
      </c>
      <c r="J100" s="3">
        <f t="shared" si="79"/>
        <v>61.861862596920361</v>
      </c>
      <c r="K100" s="3">
        <f t="shared" si="79"/>
        <v>57.78682588828385</v>
      </c>
      <c r="L100" s="3">
        <f t="shared" si="79"/>
        <v>53.697418911301106</v>
      </c>
      <c r="M100" s="3">
        <f t="shared" si="79"/>
        <v>51.868856608884336</v>
      </c>
      <c r="N100" s="3">
        <f t="shared" si="79"/>
        <v>50.302606150582896</v>
      </c>
      <c r="O100" s="3">
        <f t="shared" si="79"/>
        <v>52.429268293405762</v>
      </c>
      <c r="P100" s="3">
        <f t="shared" si="79"/>
        <v>24.026339095563682</v>
      </c>
      <c r="Q100" s="3">
        <f t="shared" si="79"/>
        <v>29.062797019342018</v>
      </c>
      <c r="R100" s="3">
        <f t="shared" si="79"/>
        <v>47.894365314150818</v>
      </c>
      <c r="S100" s="3">
        <f t="shared" si="79"/>
        <v>83.658488861224299</v>
      </c>
      <c r="T100" s="3">
        <f t="shared" ref="T100" si="80">$W$65/T85*100</f>
        <v>40.522827812618232</v>
      </c>
      <c r="U100" s="3"/>
      <c r="Y100" s="3">
        <f t="shared" si="78"/>
        <v>50.093582481629184</v>
      </c>
      <c r="Z100" s="3">
        <f t="shared" si="78"/>
        <v>61.47942836199153</v>
      </c>
      <c r="AA100" s="3">
        <f t="shared" si="78"/>
        <v>53.697418911301106</v>
      </c>
      <c r="AB100" s="3">
        <f t="shared" si="78"/>
        <v>51.082961438109074</v>
      </c>
      <c r="AC100" s="3">
        <f t="shared" si="78"/>
        <v>62.580993330296664</v>
      </c>
      <c r="AD100" s="3">
        <f t="shared" si="78"/>
        <v>54.790586761257032</v>
      </c>
      <c r="AE100" s="3">
        <f t="shared" si="78"/>
        <v>54.217897337875655</v>
      </c>
    </row>
    <row r="101" spans="2:31">
      <c r="C101" s="6" t="s">
        <v>20</v>
      </c>
      <c r="D101" s="6"/>
      <c r="E101" s="7">
        <f>AVERAGE(E98:E100)</f>
        <v>52.604544566706871</v>
      </c>
      <c r="F101" s="7">
        <f t="shared" ref="F101:T101" si="81">AVERAGE(F98:F100)</f>
        <v>49.287544631723989</v>
      </c>
      <c r="G101" s="7">
        <f t="shared" si="81"/>
        <v>90.476619599395264</v>
      </c>
      <c r="H101" s="7">
        <f t="shared" si="81"/>
        <v>82.141959903148617</v>
      </c>
      <c r="I101" s="7">
        <f t="shared" si="81"/>
        <v>66.435608433537482</v>
      </c>
      <c r="J101" s="7">
        <f t="shared" si="81"/>
        <v>69.525237729367859</v>
      </c>
      <c r="K101" s="7">
        <f t="shared" si="81"/>
        <v>66.155345829438616</v>
      </c>
      <c r="L101" s="7">
        <f t="shared" si="81"/>
        <v>62.545014230861554</v>
      </c>
      <c r="M101" s="7">
        <f t="shared" si="81"/>
        <v>73.365264888706974</v>
      </c>
      <c r="N101" s="7">
        <f t="shared" si="81"/>
        <v>62.418819554919835</v>
      </c>
      <c r="O101" s="7">
        <f t="shared" si="81"/>
        <v>68.123526104660542</v>
      </c>
      <c r="P101" s="7">
        <f t="shared" si="81"/>
        <v>21.876310458793231</v>
      </c>
      <c r="Q101" s="7">
        <f t="shared" si="81"/>
        <v>32.712826162715587</v>
      </c>
      <c r="R101" s="7">
        <f t="shared" si="81"/>
        <v>51.112108249750406</v>
      </c>
      <c r="S101" s="7">
        <f t="shared" si="81"/>
        <v>73.021786526991875</v>
      </c>
      <c r="T101" s="7">
        <f t="shared" si="81"/>
        <v>52.846235243395348</v>
      </c>
      <c r="U101" s="41"/>
      <c r="Y101" s="7">
        <f>AVERAGE(Y98:Y100)</f>
        <v>53.158790266917912</v>
      </c>
      <c r="Z101" s="7">
        <f t="shared" ref="Z101:AE101" si="82">AVERAGE(Z98:Z100)</f>
        <v>69.543661170543828</v>
      </c>
      <c r="AA101" s="7">
        <f t="shared" si="82"/>
        <v>62.545014230861554</v>
      </c>
      <c r="AB101" s="7">
        <f t="shared" si="82"/>
        <v>64.273527793697212</v>
      </c>
      <c r="AC101" s="7">
        <f t="shared" si="82"/>
        <v>60.262568084341197</v>
      </c>
      <c r="AD101" s="7">
        <f t="shared" si="82"/>
        <v>61.852165694362178</v>
      </c>
      <c r="AE101" s="7">
        <f t="shared" si="82"/>
        <v>60.118550859036716</v>
      </c>
    </row>
    <row r="102" spans="2:31">
      <c r="U102" s="3"/>
    </row>
    <row r="103" spans="2:31">
      <c r="U103" s="3"/>
    </row>
    <row r="104" spans="2:31">
      <c r="U104" s="3"/>
    </row>
    <row r="105" spans="2:31">
      <c r="U105" s="3"/>
    </row>
    <row r="106" spans="2:31">
      <c r="U106" s="3"/>
    </row>
    <row r="107" spans="2:31">
      <c r="U107" s="3"/>
    </row>
    <row r="108" spans="2:31">
      <c r="U108" s="3"/>
    </row>
    <row r="109" spans="2:31">
      <c r="U109" s="3"/>
    </row>
    <row r="110" spans="2:31">
      <c r="U110" s="3"/>
    </row>
    <row r="111" spans="2:31">
      <c r="U111" s="3"/>
    </row>
  </sheetData>
  <mergeCells count="6">
    <mergeCell ref="V31:X31"/>
    <mergeCell ref="A31:A33"/>
    <mergeCell ref="A53:A57"/>
    <mergeCell ref="U55:U56"/>
    <mergeCell ref="A17:A20"/>
    <mergeCell ref="A22:A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1"/>
  <sheetViews>
    <sheetView workbookViewId="0">
      <selection activeCell="H25" sqref="H25"/>
    </sheetView>
  </sheetViews>
  <sheetFormatPr defaultRowHeight="15"/>
  <cols>
    <col min="22" max="22" width="13.7109375" bestFit="1" customWidth="1"/>
    <col min="28" max="28" width="8.85546875" style="5"/>
    <col min="31" max="31" width="10" bestFit="1" customWidth="1"/>
  </cols>
  <sheetData>
    <row r="1" spans="1:37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  <c r="S1">
        <v>14</v>
      </c>
      <c r="AJ1" t="s">
        <v>107</v>
      </c>
    </row>
    <row r="2" spans="1:37">
      <c r="A2" s="79" t="s">
        <v>108</v>
      </c>
      <c r="B2" s="80" t="s">
        <v>109</v>
      </c>
      <c r="C2" s="80" t="s">
        <v>110</v>
      </c>
      <c r="D2" s="80" t="s">
        <v>111</v>
      </c>
      <c r="E2" s="80" t="s">
        <v>112</v>
      </c>
      <c r="F2" s="80" t="s">
        <v>113</v>
      </c>
      <c r="G2" s="80" t="s">
        <v>114</v>
      </c>
      <c r="H2" s="80" t="s">
        <v>115</v>
      </c>
      <c r="I2" s="80" t="s">
        <v>116</v>
      </c>
      <c r="J2" s="80" t="s">
        <v>117</v>
      </c>
      <c r="K2" s="80" t="s">
        <v>118</v>
      </c>
      <c r="L2" s="80" t="s">
        <v>119</v>
      </c>
      <c r="M2" s="80" t="s">
        <v>120</v>
      </c>
      <c r="N2" s="80" t="s">
        <v>121</v>
      </c>
      <c r="O2" s="80" t="s">
        <v>122</v>
      </c>
      <c r="P2" s="80" t="s">
        <v>123</v>
      </c>
      <c r="Q2" s="81" t="s">
        <v>124</v>
      </c>
      <c r="R2" s="80" t="s">
        <v>60</v>
      </c>
      <c r="U2" t="s">
        <v>108</v>
      </c>
      <c r="V2" t="s">
        <v>125</v>
      </c>
      <c r="W2" t="s">
        <v>126</v>
      </c>
      <c r="X2" t="s">
        <v>20</v>
      </c>
      <c r="Y2" t="s">
        <v>124</v>
      </c>
      <c r="Z2" s="81" t="s">
        <v>127</v>
      </c>
      <c r="AA2" t="s">
        <v>128</v>
      </c>
      <c r="AB2" s="5" t="s">
        <v>129</v>
      </c>
      <c r="AC2" t="s">
        <v>130</v>
      </c>
      <c r="AJ2" t="s">
        <v>124</v>
      </c>
      <c r="AK2" s="5" t="s">
        <v>129</v>
      </c>
    </row>
    <row r="3" spans="1:37">
      <c r="A3" s="82" t="s">
        <v>131</v>
      </c>
      <c r="B3" s="79">
        <v>1</v>
      </c>
      <c r="C3" s="79"/>
      <c r="D3" s="79">
        <v>1</v>
      </c>
      <c r="E3" s="79"/>
      <c r="F3" s="79">
        <v>1</v>
      </c>
      <c r="G3" s="79">
        <v>1</v>
      </c>
      <c r="H3" s="79">
        <v>11</v>
      </c>
      <c r="I3" s="79">
        <v>5</v>
      </c>
      <c r="J3" s="79"/>
      <c r="K3" s="79"/>
      <c r="L3" s="79"/>
      <c r="M3" s="79"/>
      <c r="N3" s="79"/>
      <c r="O3" s="79"/>
      <c r="P3" s="79"/>
      <c r="Q3" s="83" t="s">
        <v>132</v>
      </c>
      <c r="R3" s="79">
        <v>20</v>
      </c>
      <c r="S3" s="84">
        <f>O3+P3</f>
        <v>0</v>
      </c>
      <c r="U3">
        <v>1</v>
      </c>
      <c r="V3">
        <f>B3*$B$1+C3*$C$1+D3*$D$1+E3*$E$1+F3*$F$1+G3*$G$1+H3*$H$1+I3*$I$1+J3*$J$1+K3*$K$1+L3*$L$1+M3*$M$1+N3*$N$1+O3*$O$1+S3*$S$1</f>
        <v>132</v>
      </c>
      <c r="W3" s="84">
        <f>SUM(B3:N3,S3)</f>
        <v>20</v>
      </c>
      <c r="X3">
        <f>V3/W3</f>
        <v>6.6</v>
      </c>
      <c r="Y3" t="s">
        <v>89</v>
      </c>
      <c r="Z3" s="83" t="s">
        <v>133</v>
      </c>
      <c r="AA3">
        <f>S3/W3</f>
        <v>0</v>
      </c>
      <c r="AJ3" t="s">
        <v>89</v>
      </c>
      <c r="AK3">
        <v>0.5</v>
      </c>
    </row>
    <row r="4" spans="1:37">
      <c r="A4" s="82" t="s">
        <v>134</v>
      </c>
      <c r="B4" s="79">
        <v>1</v>
      </c>
      <c r="C4" s="79"/>
      <c r="D4" s="79"/>
      <c r="E4" s="79">
        <v>1</v>
      </c>
      <c r="F4" s="79"/>
      <c r="G4" s="79">
        <v>2</v>
      </c>
      <c r="H4" s="79">
        <v>6</v>
      </c>
      <c r="I4" s="79">
        <v>13</v>
      </c>
      <c r="J4" s="79">
        <v>7</v>
      </c>
      <c r="K4" s="79"/>
      <c r="L4" s="79"/>
      <c r="M4" s="79"/>
      <c r="N4" s="79"/>
      <c r="O4" s="79"/>
      <c r="P4" s="79"/>
      <c r="Q4" s="83" t="s">
        <v>132</v>
      </c>
      <c r="R4" s="79"/>
      <c r="S4" s="84">
        <f t="shared" ref="S4:S67" si="0">O4+P4</f>
        <v>0</v>
      </c>
      <c r="U4">
        <v>2</v>
      </c>
      <c r="V4">
        <f>B4*$B$1+C4*$C$1+D4*$D$1+E4*$E$1+F4*$F$1+G4*$G$1+H4*$H$1+I4*$I$1+J4*$J$1+K4*$K$1+L4*$L$1+M4*$M$1+N4*$N$1+O4*$O$1+S4*$S$1</f>
        <v>226</v>
      </c>
      <c r="W4" s="84">
        <f t="shared" ref="W4:W67" si="1">SUM(B4:N4,S4)</f>
        <v>30</v>
      </c>
      <c r="X4">
        <f t="shared" ref="X4:X67" si="2">V4/W4</f>
        <v>7.5333333333333332</v>
      </c>
      <c r="Y4" t="s">
        <v>89</v>
      </c>
      <c r="Z4" s="83" t="s">
        <v>133</v>
      </c>
      <c r="AA4">
        <f t="shared" ref="AA4:AA67" si="3">S4/W4</f>
        <v>0</v>
      </c>
      <c r="AC4">
        <f t="shared" ref="AC4:AC12" si="4">X4-X3</f>
        <v>0.93333333333333357</v>
      </c>
      <c r="AJ4" t="s">
        <v>89</v>
      </c>
      <c r="AK4">
        <v>0.62962962962962965</v>
      </c>
    </row>
    <row r="5" spans="1:37">
      <c r="A5" s="82" t="s">
        <v>135</v>
      </c>
      <c r="B5" s="79"/>
      <c r="C5" s="79"/>
      <c r="D5" s="79"/>
      <c r="E5" s="79"/>
      <c r="F5" s="79"/>
      <c r="G5" s="79"/>
      <c r="H5" s="79">
        <v>1</v>
      </c>
      <c r="I5" s="79">
        <v>3</v>
      </c>
      <c r="J5" s="79">
        <v>17</v>
      </c>
      <c r="K5" s="79">
        <v>5</v>
      </c>
      <c r="L5" s="79">
        <v>4</v>
      </c>
      <c r="M5" s="79"/>
      <c r="N5" s="79"/>
      <c r="O5" s="79"/>
      <c r="P5" s="79"/>
      <c r="Q5" s="83" t="s">
        <v>132</v>
      </c>
      <c r="R5" s="79"/>
      <c r="S5" s="84">
        <f t="shared" si="0"/>
        <v>0</v>
      </c>
      <c r="U5">
        <v>3</v>
      </c>
      <c r="V5">
        <f t="shared" ref="V5:V68" si="5">B5*$B$1+C5*$C$1+D5*$D$1+E5*$E$1+F5*$F$1+G5*$G$1+H5*$H$1+I5*$I$1+J5*$J$1+K5*$K$1+L5*$L$1+M5*$M$1+N5*$N$1+O5*$O$1+S5*$S$1</f>
        <v>278</v>
      </c>
      <c r="W5" s="84">
        <f t="shared" si="1"/>
        <v>30</v>
      </c>
      <c r="X5">
        <f t="shared" si="2"/>
        <v>9.2666666666666675</v>
      </c>
      <c r="Y5" t="s">
        <v>89</v>
      </c>
      <c r="Z5" s="83" t="s">
        <v>133</v>
      </c>
      <c r="AA5">
        <f t="shared" si="3"/>
        <v>0</v>
      </c>
      <c r="AC5">
        <f t="shared" si="4"/>
        <v>1.7333333333333343</v>
      </c>
      <c r="AJ5" t="s">
        <v>89</v>
      </c>
      <c r="AK5">
        <v>0.62962962962962965</v>
      </c>
    </row>
    <row r="6" spans="1:37">
      <c r="A6" s="82" t="s">
        <v>136</v>
      </c>
      <c r="B6" s="79"/>
      <c r="C6" s="79"/>
      <c r="D6" s="79"/>
      <c r="E6" s="79"/>
      <c r="F6" s="79"/>
      <c r="G6" s="79"/>
      <c r="H6" s="79"/>
      <c r="I6" s="79">
        <v>7</v>
      </c>
      <c r="J6" s="79">
        <v>5</v>
      </c>
      <c r="K6" s="79">
        <v>1</v>
      </c>
      <c r="L6" s="79">
        <v>4</v>
      </c>
      <c r="M6" s="79">
        <v>5</v>
      </c>
      <c r="N6" s="79">
        <v>8</v>
      </c>
      <c r="O6" s="79"/>
      <c r="P6" s="79"/>
      <c r="Q6" s="83" t="s">
        <v>132</v>
      </c>
      <c r="R6" s="79"/>
      <c r="S6" s="84">
        <f t="shared" si="0"/>
        <v>0</v>
      </c>
      <c r="U6">
        <v>4</v>
      </c>
      <c r="V6">
        <f t="shared" si="5"/>
        <v>319</v>
      </c>
      <c r="W6" s="84">
        <f t="shared" si="1"/>
        <v>30</v>
      </c>
      <c r="X6">
        <f t="shared" si="2"/>
        <v>10.633333333333333</v>
      </c>
      <c r="Y6" t="s">
        <v>89</v>
      </c>
      <c r="Z6" s="83" t="s">
        <v>133</v>
      </c>
      <c r="AA6">
        <f t="shared" si="3"/>
        <v>0</v>
      </c>
      <c r="AC6">
        <f t="shared" si="4"/>
        <v>1.3666666666666654</v>
      </c>
      <c r="AJ6" t="s">
        <v>89</v>
      </c>
      <c r="AK6">
        <v>0.6</v>
      </c>
    </row>
    <row r="7" spans="1:37">
      <c r="A7" s="82" t="s">
        <v>137</v>
      </c>
      <c r="B7" s="79"/>
      <c r="C7" s="79"/>
      <c r="D7" s="79"/>
      <c r="E7" s="79"/>
      <c r="F7" s="79"/>
      <c r="G7" s="79"/>
      <c r="H7" s="79"/>
      <c r="I7" s="79"/>
      <c r="J7" s="79">
        <v>2</v>
      </c>
      <c r="K7" s="79">
        <v>4</v>
      </c>
      <c r="L7" s="79">
        <v>1</v>
      </c>
      <c r="M7" s="79">
        <v>10</v>
      </c>
      <c r="N7" s="79">
        <v>7</v>
      </c>
      <c r="O7" s="79">
        <v>3</v>
      </c>
      <c r="P7" s="79">
        <v>3</v>
      </c>
      <c r="Q7" s="83" t="s">
        <v>132</v>
      </c>
      <c r="R7" s="79"/>
      <c r="S7" s="84">
        <f t="shared" si="0"/>
        <v>6</v>
      </c>
      <c r="U7">
        <v>5</v>
      </c>
      <c r="V7">
        <f t="shared" si="5"/>
        <v>364</v>
      </c>
      <c r="W7" s="84">
        <f t="shared" si="1"/>
        <v>30</v>
      </c>
      <c r="X7">
        <f>V7/W7</f>
        <v>12.133333333333333</v>
      </c>
      <c r="Y7" t="s">
        <v>89</v>
      </c>
      <c r="Z7" s="83" t="s">
        <v>133</v>
      </c>
      <c r="AA7">
        <f t="shared" si="3"/>
        <v>0.2</v>
      </c>
      <c r="AC7">
        <f t="shared" si="4"/>
        <v>1.5</v>
      </c>
      <c r="AJ7" t="s">
        <v>89</v>
      </c>
      <c r="AK7">
        <v>0.53333333333333333</v>
      </c>
    </row>
    <row r="8" spans="1:37">
      <c r="A8" s="82" t="s">
        <v>138</v>
      </c>
      <c r="B8" s="79"/>
      <c r="C8" s="79"/>
      <c r="D8" s="79"/>
      <c r="E8" s="79"/>
      <c r="F8" s="79"/>
      <c r="G8" s="79"/>
      <c r="H8" s="79"/>
      <c r="I8" s="79"/>
      <c r="J8" s="79">
        <v>1</v>
      </c>
      <c r="K8" s="79">
        <v>1</v>
      </c>
      <c r="L8" s="79"/>
      <c r="M8" s="79">
        <v>12</v>
      </c>
      <c r="N8" s="79">
        <v>1</v>
      </c>
      <c r="O8" s="79">
        <v>10</v>
      </c>
      <c r="P8" s="79">
        <v>5</v>
      </c>
      <c r="Q8" s="83" t="s">
        <v>132</v>
      </c>
      <c r="R8" s="79"/>
      <c r="S8" s="84">
        <f t="shared" si="0"/>
        <v>15</v>
      </c>
      <c r="U8">
        <v>6</v>
      </c>
      <c r="V8">
        <f t="shared" si="5"/>
        <v>386</v>
      </c>
      <c r="W8" s="84">
        <f t="shared" si="1"/>
        <v>30</v>
      </c>
      <c r="X8">
        <f t="shared" si="2"/>
        <v>12.866666666666667</v>
      </c>
      <c r="Y8" t="s">
        <v>89</v>
      </c>
      <c r="Z8" s="83" t="s">
        <v>133</v>
      </c>
      <c r="AA8">
        <f t="shared" si="3"/>
        <v>0.5</v>
      </c>
      <c r="AC8">
        <f t="shared" si="4"/>
        <v>0.73333333333333428</v>
      </c>
      <c r="AJ8" t="s">
        <v>89</v>
      </c>
      <c r="AK8">
        <v>0.6333333333333333</v>
      </c>
    </row>
    <row r="9" spans="1:37">
      <c r="A9" s="82" t="s">
        <v>139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>
        <v>4</v>
      </c>
      <c r="N9" s="79"/>
      <c r="O9" s="79">
        <v>21</v>
      </c>
      <c r="P9" s="79">
        <v>5</v>
      </c>
      <c r="Q9" s="83" t="s">
        <v>132</v>
      </c>
      <c r="R9" s="79"/>
      <c r="S9" s="84">
        <f t="shared" si="0"/>
        <v>26</v>
      </c>
      <c r="U9">
        <v>7</v>
      </c>
      <c r="V9">
        <f t="shared" si="5"/>
        <v>412</v>
      </c>
      <c r="W9" s="84">
        <f t="shared" si="1"/>
        <v>30</v>
      </c>
      <c r="X9">
        <f t="shared" si="2"/>
        <v>13.733333333333333</v>
      </c>
      <c r="Y9" t="s">
        <v>89</v>
      </c>
      <c r="Z9" s="83" t="s">
        <v>133</v>
      </c>
      <c r="AA9">
        <f t="shared" si="3"/>
        <v>0.8666666666666667</v>
      </c>
      <c r="AB9" s="5">
        <f>O10/S10</f>
        <v>0.5</v>
      </c>
      <c r="AC9">
        <f t="shared" si="4"/>
        <v>0.86666666666666536</v>
      </c>
      <c r="AJ9" t="s">
        <v>89</v>
      </c>
      <c r="AK9">
        <v>0.64864864864864868</v>
      </c>
    </row>
    <row r="10" spans="1:37">
      <c r="A10" s="82" t="s">
        <v>140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>
        <v>4</v>
      </c>
      <c r="N10" s="79"/>
      <c r="O10" s="79">
        <v>13</v>
      </c>
      <c r="P10" s="79">
        <v>13</v>
      </c>
      <c r="Q10" s="83" t="s">
        <v>132</v>
      </c>
      <c r="R10" s="79"/>
      <c r="S10" s="84">
        <f t="shared" si="0"/>
        <v>26</v>
      </c>
      <c r="U10">
        <v>8</v>
      </c>
      <c r="V10">
        <f>B10*$B$1+C10*$C$1+D10*$D$1+E10*$E$1+F10*$F$1+G10*$G$1+H10*$H$1+I10*$I$1+J10*$J$1+K10*$K$1+L10*$L$1+M10*$M$1+N10*$N$1+O10*$O$1+S10*$S$1</f>
        <v>412</v>
      </c>
      <c r="W10" s="84">
        <f>SUM(B10:N10,S10)</f>
        <v>30</v>
      </c>
      <c r="X10">
        <f>V10/W10</f>
        <v>13.733333333333333</v>
      </c>
      <c r="Y10" t="s">
        <v>89</v>
      </c>
      <c r="Z10" s="83" t="s">
        <v>133</v>
      </c>
      <c r="AA10">
        <f t="shared" si="3"/>
        <v>0.8666666666666667</v>
      </c>
      <c r="AB10" s="5">
        <f t="shared" ref="AB10" si="6">O11/S11</f>
        <v>0.62962962962962965</v>
      </c>
      <c r="AC10">
        <f t="shared" si="4"/>
        <v>0</v>
      </c>
      <c r="AJ10" t="s">
        <v>89</v>
      </c>
      <c r="AK10">
        <v>0.38461538461538464</v>
      </c>
    </row>
    <row r="11" spans="1:37">
      <c r="A11" s="82" t="s">
        <v>141</v>
      </c>
      <c r="B11" s="79"/>
      <c r="C11" s="79"/>
      <c r="D11" s="79"/>
      <c r="E11" s="79"/>
      <c r="F11" s="79"/>
      <c r="G11" s="79"/>
      <c r="H11" s="79"/>
      <c r="I11" s="79"/>
      <c r="J11" s="79"/>
      <c r="K11" s="79">
        <v>1</v>
      </c>
      <c r="L11" s="79"/>
      <c r="M11" s="79">
        <v>2</v>
      </c>
      <c r="N11" s="79"/>
      <c r="O11" s="79">
        <v>17</v>
      </c>
      <c r="P11" s="79">
        <v>10</v>
      </c>
      <c r="Q11" s="83" t="s">
        <v>132</v>
      </c>
      <c r="R11" s="79"/>
      <c r="S11" s="84">
        <f t="shared" si="0"/>
        <v>27</v>
      </c>
      <c r="U11">
        <v>9</v>
      </c>
      <c r="V11">
        <f t="shared" si="5"/>
        <v>412</v>
      </c>
      <c r="W11" s="84">
        <f t="shared" si="1"/>
        <v>30</v>
      </c>
      <c r="X11">
        <f t="shared" si="2"/>
        <v>13.733333333333333</v>
      </c>
      <c r="Y11" t="s">
        <v>89</v>
      </c>
      <c r="Z11" s="83" t="s">
        <v>133</v>
      </c>
      <c r="AA11">
        <f t="shared" si="3"/>
        <v>0.9</v>
      </c>
      <c r="AB11" s="5">
        <f>O11/S11</f>
        <v>0.62962962962962965</v>
      </c>
      <c r="AC11">
        <f t="shared" si="4"/>
        <v>0</v>
      </c>
      <c r="AJ11" t="s">
        <v>89</v>
      </c>
      <c r="AK11">
        <v>0.7</v>
      </c>
    </row>
    <row r="12" spans="1:37">
      <c r="A12" s="82" t="s">
        <v>142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>
        <v>36</v>
      </c>
      <c r="P12" s="79">
        <v>24</v>
      </c>
      <c r="Q12" s="83" t="s">
        <v>132</v>
      </c>
      <c r="R12" s="79" t="s">
        <v>143</v>
      </c>
      <c r="S12" s="84">
        <f t="shared" si="0"/>
        <v>60</v>
      </c>
      <c r="U12">
        <v>10</v>
      </c>
      <c r="V12">
        <f t="shared" si="5"/>
        <v>840</v>
      </c>
      <c r="W12" s="84">
        <f t="shared" si="1"/>
        <v>60</v>
      </c>
      <c r="X12">
        <f t="shared" si="2"/>
        <v>14</v>
      </c>
      <c r="Y12" t="s">
        <v>89</v>
      </c>
      <c r="Z12" s="83" t="s">
        <v>133</v>
      </c>
      <c r="AA12">
        <f t="shared" si="3"/>
        <v>1</v>
      </c>
      <c r="AB12" s="5">
        <f>O12/S12</f>
        <v>0.6</v>
      </c>
      <c r="AC12">
        <f t="shared" si="4"/>
        <v>0.2666666666666675</v>
      </c>
      <c r="AJ12" t="s">
        <v>89</v>
      </c>
      <c r="AK12">
        <v>0.46666666666666667</v>
      </c>
    </row>
    <row r="13" spans="1:37">
      <c r="A13" s="82" t="s">
        <v>134</v>
      </c>
      <c r="B13" s="79">
        <v>1</v>
      </c>
      <c r="C13" s="79"/>
      <c r="D13" s="79">
        <v>1</v>
      </c>
      <c r="E13" s="79">
        <v>1</v>
      </c>
      <c r="F13" s="79">
        <v>1</v>
      </c>
      <c r="G13" s="79">
        <v>2</v>
      </c>
      <c r="H13" s="79">
        <v>8</v>
      </c>
      <c r="I13" s="79">
        <v>13</v>
      </c>
      <c r="J13" s="79"/>
      <c r="K13" s="79"/>
      <c r="L13" s="79"/>
      <c r="M13" s="79"/>
      <c r="N13" s="79"/>
      <c r="O13" s="79"/>
      <c r="P13" s="79"/>
      <c r="Q13" s="83" t="s">
        <v>144</v>
      </c>
      <c r="R13" s="79">
        <v>27</v>
      </c>
      <c r="S13" s="84">
        <f t="shared" si="0"/>
        <v>0</v>
      </c>
      <c r="U13">
        <v>1</v>
      </c>
      <c r="V13">
        <f t="shared" si="5"/>
        <v>185</v>
      </c>
      <c r="W13" s="84">
        <f t="shared" si="1"/>
        <v>27</v>
      </c>
      <c r="X13">
        <f t="shared" si="2"/>
        <v>6.8518518518518521</v>
      </c>
      <c r="Y13" t="s">
        <v>89</v>
      </c>
      <c r="Z13" s="83" t="s">
        <v>145</v>
      </c>
      <c r="AA13">
        <f t="shared" si="3"/>
        <v>0</v>
      </c>
      <c r="AJ13" t="s">
        <v>88</v>
      </c>
      <c r="AK13">
        <v>0.6071428571428571</v>
      </c>
    </row>
    <row r="14" spans="1:37">
      <c r="A14" s="82" t="s">
        <v>135</v>
      </c>
      <c r="B14" s="79"/>
      <c r="C14" s="79"/>
      <c r="D14" s="79"/>
      <c r="E14" s="79"/>
      <c r="F14" s="79"/>
      <c r="G14" s="79"/>
      <c r="H14" s="79">
        <v>2</v>
      </c>
      <c r="I14" s="79">
        <v>5</v>
      </c>
      <c r="J14" s="79">
        <v>18</v>
      </c>
      <c r="K14" s="79">
        <v>3</v>
      </c>
      <c r="L14" s="79">
        <v>2</v>
      </c>
      <c r="M14" s="79"/>
      <c r="N14" s="79"/>
      <c r="O14" s="79"/>
      <c r="P14" s="79"/>
      <c r="Q14" s="83" t="s">
        <v>144</v>
      </c>
      <c r="R14" s="79"/>
      <c r="S14" s="84">
        <f t="shared" si="0"/>
        <v>0</v>
      </c>
      <c r="U14">
        <v>2</v>
      </c>
      <c r="V14">
        <f t="shared" si="5"/>
        <v>268</v>
      </c>
      <c r="W14" s="84">
        <f t="shared" si="1"/>
        <v>30</v>
      </c>
      <c r="X14">
        <f t="shared" si="2"/>
        <v>8.9333333333333336</v>
      </c>
      <c r="Y14" t="s">
        <v>89</v>
      </c>
      <c r="Z14" s="83" t="s">
        <v>145</v>
      </c>
      <c r="AA14">
        <f t="shared" si="3"/>
        <v>0</v>
      </c>
      <c r="AC14">
        <f t="shared" ref="AC14:AC21" si="7">X14-X13</f>
        <v>2.0814814814814815</v>
      </c>
      <c r="AJ14" t="s">
        <v>88</v>
      </c>
      <c r="AK14">
        <v>0.84615384615384615</v>
      </c>
    </row>
    <row r="15" spans="1:37">
      <c r="A15" s="82" t="s">
        <v>136</v>
      </c>
      <c r="H15" s="85">
        <v>3</v>
      </c>
      <c r="I15" s="85">
        <v>4</v>
      </c>
      <c r="J15" s="85">
        <v>3</v>
      </c>
      <c r="K15" s="85">
        <v>5</v>
      </c>
      <c r="L15" s="85">
        <v>3</v>
      </c>
      <c r="M15" s="79">
        <v>2</v>
      </c>
      <c r="N15" s="79"/>
      <c r="O15" s="79"/>
      <c r="P15" s="79"/>
      <c r="Q15" s="83" t="s">
        <v>144</v>
      </c>
      <c r="R15" s="79">
        <v>20</v>
      </c>
      <c r="S15" s="84">
        <f t="shared" si="0"/>
        <v>0</v>
      </c>
      <c r="U15">
        <v>3</v>
      </c>
      <c r="V15">
        <f t="shared" si="5"/>
        <v>187</v>
      </c>
      <c r="W15" s="84">
        <f t="shared" si="1"/>
        <v>20</v>
      </c>
      <c r="X15">
        <f t="shared" si="2"/>
        <v>9.35</v>
      </c>
      <c r="Y15" t="s">
        <v>89</v>
      </c>
      <c r="Z15" s="83" t="s">
        <v>145</v>
      </c>
      <c r="AA15">
        <f t="shared" si="3"/>
        <v>0</v>
      </c>
      <c r="AC15">
        <f t="shared" si="7"/>
        <v>0.41666666666666607</v>
      </c>
      <c r="AJ15" t="s">
        <v>88</v>
      </c>
      <c r="AK15">
        <v>0.8214285714285714</v>
      </c>
    </row>
    <row r="16" spans="1:37">
      <c r="A16" s="82" t="s">
        <v>137</v>
      </c>
      <c r="B16" s="79"/>
      <c r="C16" s="79"/>
      <c r="D16" s="79"/>
      <c r="E16" s="79"/>
      <c r="F16" s="79"/>
      <c r="G16" s="79"/>
      <c r="H16" s="79">
        <v>1</v>
      </c>
      <c r="I16" s="79">
        <v>2</v>
      </c>
      <c r="J16" s="79">
        <v>2</v>
      </c>
      <c r="K16" s="79">
        <v>6</v>
      </c>
      <c r="L16" s="79">
        <v>5</v>
      </c>
      <c r="M16" s="79">
        <v>7</v>
      </c>
      <c r="N16" s="79">
        <v>6</v>
      </c>
      <c r="O16" s="79">
        <v>1</v>
      </c>
      <c r="P16" s="79"/>
      <c r="Q16" s="83" t="s">
        <v>144</v>
      </c>
      <c r="R16" s="79"/>
      <c r="S16" s="84">
        <f t="shared" si="0"/>
        <v>1</v>
      </c>
      <c r="U16">
        <v>4</v>
      </c>
      <c r="V16">
        <f t="shared" si="5"/>
        <v>332</v>
      </c>
      <c r="W16" s="84">
        <f t="shared" si="1"/>
        <v>30</v>
      </c>
      <c r="X16">
        <f t="shared" si="2"/>
        <v>11.066666666666666</v>
      </c>
      <c r="Y16" t="s">
        <v>89</v>
      </c>
      <c r="Z16" s="83" t="s">
        <v>145</v>
      </c>
      <c r="AA16">
        <f t="shared" si="3"/>
        <v>3.3333333333333333E-2</v>
      </c>
      <c r="AC16">
        <f t="shared" si="7"/>
        <v>1.7166666666666668</v>
      </c>
      <c r="AJ16" t="s">
        <v>88</v>
      </c>
      <c r="AK16">
        <v>0.48333333333333334</v>
      </c>
    </row>
    <row r="17" spans="1:37">
      <c r="A17" s="82" t="s">
        <v>138</v>
      </c>
      <c r="B17" s="79"/>
      <c r="C17" s="79"/>
      <c r="D17" s="79"/>
      <c r="E17" s="79"/>
      <c r="F17" s="79"/>
      <c r="G17" s="79"/>
      <c r="H17" s="79"/>
      <c r="I17" s="79">
        <v>1</v>
      </c>
      <c r="J17" s="79">
        <v>2</v>
      </c>
      <c r="K17" s="79">
        <v>3</v>
      </c>
      <c r="L17" s="79"/>
      <c r="M17" s="79">
        <v>8</v>
      </c>
      <c r="N17" s="79"/>
      <c r="O17" s="79">
        <v>11</v>
      </c>
      <c r="P17" s="79">
        <v>4</v>
      </c>
      <c r="Q17" s="83" t="s">
        <v>144</v>
      </c>
      <c r="R17" s="79">
        <v>29</v>
      </c>
      <c r="S17" s="84">
        <f t="shared" si="0"/>
        <v>15</v>
      </c>
      <c r="U17">
        <v>5</v>
      </c>
      <c r="V17">
        <f t="shared" si="5"/>
        <v>362</v>
      </c>
      <c r="W17" s="84">
        <f t="shared" si="1"/>
        <v>29</v>
      </c>
      <c r="X17">
        <f t="shared" si="2"/>
        <v>12.482758620689655</v>
      </c>
      <c r="Y17" t="s">
        <v>89</v>
      </c>
      <c r="Z17" s="83" t="s">
        <v>145</v>
      </c>
      <c r="AA17">
        <f t="shared" si="3"/>
        <v>0.51724137931034486</v>
      </c>
      <c r="AC17">
        <f t="shared" si="7"/>
        <v>1.4160919540229884</v>
      </c>
      <c r="AJ17" t="s">
        <v>88</v>
      </c>
      <c r="AK17">
        <v>0.78260869565217395</v>
      </c>
    </row>
    <row r="18" spans="1:37">
      <c r="A18" s="82" t="s">
        <v>139</v>
      </c>
      <c r="B18" s="79"/>
      <c r="C18" s="79"/>
      <c r="D18" s="79"/>
      <c r="E18" s="79"/>
      <c r="F18" s="79"/>
      <c r="G18" s="79"/>
      <c r="H18" s="79"/>
      <c r="I18" s="79"/>
      <c r="J18" s="79"/>
      <c r="K18" s="79">
        <v>1</v>
      </c>
      <c r="L18" s="79"/>
      <c r="M18" s="79">
        <v>3</v>
      </c>
      <c r="N18" s="79">
        <v>1</v>
      </c>
      <c r="O18" s="79">
        <v>19</v>
      </c>
      <c r="P18" s="79">
        <v>6</v>
      </c>
      <c r="Q18" s="83" t="s">
        <v>144</v>
      </c>
      <c r="R18" s="79"/>
      <c r="S18" s="84">
        <f t="shared" si="0"/>
        <v>25</v>
      </c>
      <c r="U18">
        <v>6</v>
      </c>
      <c r="V18">
        <f t="shared" si="5"/>
        <v>409</v>
      </c>
      <c r="W18" s="84">
        <f t="shared" si="1"/>
        <v>30</v>
      </c>
      <c r="X18">
        <f t="shared" si="2"/>
        <v>13.633333333333333</v>
      </c>
      <c r="Y18" t="s">
        <v>89</v>
      </c>
      <c r="Z18" s="83" t="s">
        <v>145</v>
      </c>
      <c r="AA18">
        <f t="shared" si="3"/>
        <v>0.83333333333333337</v>
      </c>
      <c r="AC18">
        <f t="shared" si="7"/>
        <v>1.1505747126436781</v>
      </c>
      <c r="AJ18" t="s">
        <v>87</v>
      </c>
      <c r="AK18">
        <v>0.46153846153846156</v>
      </c>
    </row>
    <row r="19" spans="1:37">
      <c r="A19" s="82" t="s">
        <v>140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>
        <v>16</v>
      </c>
      <c r="P19" s="79">
        <v>14</v>
      </c>
      <c r="Q19" s="83" t="s">
        <v>144</v>
      </c>
      <c r="R19" s="79"/>
      <c r="S19" s="84">
        <f t="shared" si="0"/>
        <v>30</v>
      </c>
      <c r="U19">
        <v>7</v>
      </c>
      <c r="V19">
        <f t="shared" si="5"/>
        <v>420</v>
      </c>
      <c r="W19" s="84">
        <f t="shared" si="1"/>
        <v>30</v>
      </c>
      <c r="X19">
        <f t="shared" si="2"/>
        <v>14</v>
      </c>
      <c r="Y19" t="s">
        <v>89</v>
      </c>
      <c r="Z19" s="83" t="s">
        <v>145</v>
      </c>
      <c r="AA19">
        <f t="shared" si="3"/>
        <v>1</v>
      </c>
      <c r="AB19" s="5">
        <f>O19/S19</f>
        <v>0.53333333333333333</v>
      </c>
      <c r="AC19">
        <f t="shared" si="7"/>
        <v>0.36666666666666714</v>
      </c>
      <c r="AJ19" t="s">
        <v>87</v>
      </c>
      <c r="AK19">
        <v>0.35714285714285715</v>
      </c>
    </row>
    <row r="20" spans="1:37">
      <c r="A20" s="82" t="s">
        <v>141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>
        <v>19</v>
      </c>
      <c r="P20" s="79">
        <v>11</v>
      </c>
      <c r="Q20" s="83" t="s">
        <v>144</v>
      </c>
      <c r="R20" s="79"/>
      <c r="S20" s="84">
        <f t="shared" si="0"/>
        <v>30</v>
      </c>
      <c r="U20">
        <v>8</v>
      </c>
      <c r="V20">
        <f t="shared" si="5"/>
        <v>420</v>
      </c>
      <c r="W20" s="84">
        <f t="shared" si="1"/>
        <v>30</v>
      </c>
      <c r="X20">
        <f t="shared" si="2"/>
        <v>14</v>
      </c>
      <c r="Y20" t="s">
        <v>89</v>
      </c>
      <c r="Z20" s="83" t="s">
        <v>145</v>
      </c>
      <c r="AA20">
        <f t="shared" si="3"/>
        <v>1</v>
      </c>
      <c r="AB20" s="5">
        <f>O20/S20</f>
        <v>0.6333333333333333</v>
      </c>
      <c r="AC20">
        <f t="shared" si="7"/>
        <v>0</v>
      </c>
      <c r="AJ20" t="s">
        <v>87</v>
      </c>
      <c r="AK20">
        <v>0.66666666666666663</v>
      </c>
    </row>
    <row r="21" spans="1:37">
      <c r="A21" s="82" t="s">
        <v>142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>
        <v>24</v>
      </c>
      <c r="P21" s="79">
        <v>13</v>
      </c>
      <c r="Q21" s="83" t="s">
        <v>144</v>
      </c>
      <c r="R21" s="79">
        <v>37</v>
      </c>
      <c r="S21" s="84">
        <f t="shared" si="0"/>
        <v>37</v>
      </c>
      <c r="U21">
        <v>9</v>
      </c>
      <c r="V21">
        <f t="shared" si="5"/>
        <v>518</v>
      </c>
      <c r="W21" s="84">
        <f t="shared" si="1"/>
        <v>37</v>
      </c>
      <c r="X21">
        <f t="shared" si="2"/>
        <v>14</v>
      </c>
      <c r="Y21" t="s">
        <v>89</v>
      </c>
      <c r="Z21" s="83" t="s">
        <v>145</v>
      </c>
      <c r="AA21">
        <f t="shared" si="3"/>
        <v>1</v>
      </c>
      <c r="AB21" s="5">
        <f>O21/S21</f>
        <v>0.64864864864864868</v>
      </c>
      <c r="AC21">
        <f t="shared" si="7"/>
        <v>0</v>
      </c>
      <c r="AJ21" t="s">
        <v>87</v>
      </c>
      <c r="AK21">
        <v>0.74285714285714288</v>
      </c>
    </row>
    <row r="22" spans="1:37">
      <c r="A22" s="82" t="s">
        <v>134</v>
      </c>
      <c r="B22" s="79"/>
      <c r="C22" s="79"/>
      <c r="D22" s="79"/>
      <c r="E22" s="79"/>
      <c r="F22" s="79"/>
      <c r="G22" s="79">
        <v>6</v>
      </c>
      <c r="H22" s="79">
        <v>6</v>
      </c>
      <c r="I22" s="79">
        <v>14</v>
      </c>
      <c r="J22" s="79">
        <v>4</v>
      </c>
      <c r="K22" s="79"/>
      <c r="L22" s="79"/>
      <c r="M22" s="79"/>
      <c r="N22" s="79"/>
      <c r="O22" s="79"/>
      <c r="P22" s="79"/>
      <c r="Q22" s="83" t="s">
        <v>146</v>
      </c>
      <c r="R22" s="79"/>
      <c r="S22" s="84">
        <f t="shared" si="0"/>
        <v>0</v>
      </c>
      <c r="U22">
        <v>1</v>
      </c>
      <c r="V22">
        <f t="shared" si="5"/>
        <v>226</v>
      </c>
      <c r="W22" s="84">
        <f t="shared" si="1"/>
        <v>30</v>
      </c>
      <c r="X22">
        <f t="shared" si="2"/>
        <v>7.5333333333333332</v>
      </c>
      <c r="Y22" t="s">
        <v>89</v>
      </c>
      <c r="Z22" s="83" t="s">
        <v>147</v>
      </c>
      <c r="AA22">
        <f t="shared" si="3"/>
        <v>0</v>
      </c>
      <c r="AJ22" t="s">
        <v>87</v>
      </c>
      <c r="AK22">
        <v>0.51724137931034486</v>
      </c>
    </row>
    <row r="23" spans="1:37">
      <c r="A23" s="82" t="s">
        <v>135</v>
      </c>
      <c r="B23" s="79"/>
      <c r="C23" s="79"/>
      <c r="D23" s="79"/>
      <c r="E23" s="79"/>
      <c r="F23" s="79"/>
      <c r="G23" s="79"/>
      <c r="H23" s="79">
        <v>4</v>
      </c>
      <c r="I23" s="79">
        <v>15</v>
      </c>
      <c r="J23" s="79">
        <v>10</v>
      </c>
      <c r="K23" s="79">
        <v>1</v>
      </c>
      <c r="L23" s="79"/>
      <c r="M23" s="79"/>
      <c r="N23" s="79"/>
      <c r="O23" s="79"/>
      <c r="P23" s="79"/>
      <c r="Q23" s="83" t="s">
        <v>146</v>
      </c>
      <c r="R23" s="79"/>
      <c r="S23" s="84">
        <f t="shared" si="0"/>
        <v>0</v>
      </c>
      <c r="U23">
        <v>2</v>
      </c>
      <c r="V23">
        <f t="shared" si="5"/>
        <v>248</v>
      </c>
      <c r="W23" s="84">
        <f t="shared" si="1"/>
        <v>30</v>
      </c>
      <c r="X23">
        <f>V23/W23</f>
        <v>8.2666666666666675</v>
      </c>
      <c r="Y23" t="s">
        <v>89</v>
      </c>
      <c r="Z23" s="83" t="s">
        <v>147</v>
      </c>
      <c r="AA23">
        <f t="shared" si="3"/>
        <v>0</v>
      </c>
      <c r="AC23">
        <f t="shared" ref="AC23:AC30" si="8">X23-X22</f>
        <v>0.73333333333333428</v>
      </c>
      <c r="AJ23" t="s">
        <v>87</v>
      </c>
      <c r="AK23">
        <v>0.6</v>
      </c>
    </row>
    <row r="24" spans="1:37">
      <c r="A24" s="82" t="s">
        <v>136</v>
      </c>
      <c r="B24" s="79"/>
      <c r="C24" s="79"/>
      <c r="D24" s="79"/>
      <c r="E24" s="79"/>
      <c r="F24" s="79"/>
      <c r="G24" s="79"/>
      <c r="H24" s="79">
        <v>1</v>
      </c>
      <c r="I24" s="79">
        <v>1</v>
      </c>
      <c r="J24" s="79">
        <v>9</v>
      </c>
      <c r="K24" s="79">
        <v>8</v>
      </c>
      <c r="L24" s="79">
        <v>6</v>
      </c>
      <c r="M24" s="79">
        <v>3</v>
      </c>
      <c r="N24" s="79">
        <v>2</v>
      </c>
      <c r="O24" s="79"/>
      <c r="P24" s="79"/>
      <c r="Q24" s="83" t="s">
        <v>146</v>
      </c>
      <c r="R24" s="79"/>
      <c r="S24" s="84">
        <f t="shared" si="0"/>
        <v>0</v>
      </c>
      <c r="U24">
        <v>3</v>
      </c>
      <c r="V24">
        <f t="shared" si="5"/>
        <v>304</v>
      </c>
      <c r="W24" s="84">
        <f t="shared" si="1"/>
        <v>30</v>
      </c>
      <c r="X24">
        <f t="shared" si="2"/>
        <v>10.133333333333333</v>
      </c>
      <c r="Y24" t="s">
        <v>89</v>
      </c>
      <c r="Z24" s="83" t="s">
        <v>147</v>
      </c>
      <c r="AA24">
        <f t="shared" si="3"/>
        <v>0</v>
      </c>
      <c r="AC24">
        <f t="shared" si="8"/>
        <v>1.8666666666666654</v>
      </c>
      <c r="AJ24" t="s">
        <v>87</v>
      </c>
      <c r="AK24">
        <v>0.9</v>
      </c>
    </row>
    <row r="25" spans="1:37">
      <c r="A25" s="82" t="s">
        <v>137</v>
      </c>
      <c r="B25" s="79"/>
      <c r="C25" s="79"/>
      <c r="D25" s="79"/>
      <c r="E25" s="79"/>
      <c r="F25" s="79"/>
      <c r="G25" s="79"/>
      <c r="H25" s="79"/>
      <c r="I25" s="79"/>
      <c r="J25" s="79"/>
      <c r="K25" s="79">
        <v>7</v>
      </c>
      <c r="L25" s="79">
        <v>2</v>
      </c>
      <c r="M25" s="79">
        <v>16</v>
      </c>
      <c r="N25" s="79">
        <v>2</v>
      </c>
      <c r="O25" s="79">
        <v>1</v>
      </c>
      <c r="P25" s="79">
        <v>2</v>
      </c>
      <c r="Q25" s="83" t="s">
        <v>146</v>
      </c>
      <c r="R25" s="79"/>
      <c r="S25" s="84">
        <f t="shared" si="0"/>
        <v>3</v>
      </c>
      <c r="U25">
        <v>4</v>
      </c>
      <c r="V25">
        <f t="shared" si="5"/>
        <v>352</v>
      </c>
      <c r="W25" s="84">
        <f t="shared" si="1"/>
        <v>30</v>
      </c>
      <c r="X25">
        <f t="shared" si="2"/>
        <v>11.733333333333333</v>
      </c>
      <c r="Y25" t="s">
        <v>89</v>
      </c>
      <c r="Z25" s="83" t="s">
        <v>147</v>
      </c>
      <c r="AA25">
        <f t="shared" si="3"/>
        <v>0.1</v>
      </c>
      <c r="AC25">
        <f t="shared" si="8"/>
        <v>1.5999999999999996</v>
      </c>
      <c r="AJ25" t="s">
        <v>87</v>
      </c>
      <c r="AK25">
        <v>0.59259259259259256</v>
      </c>
    </row>
    <row r="26" spans="1:37">
      <c r="A26" s="82" t="s">
        <v>138</v>
      </c>
      <c r="B26" s="79"/>
      <c r="C26" s="79"/>
      <c r="D26" s="79"/>
      <c r="E26" s="79"/>
      <c r="F26" s="79"/>
      <c r="G26" s="79"/>
      <c r="H26" s="79"/>
      <c r="I26" s="79"/>
      <c r="J26" s="79"/>
      <c r="K26" s="79">
        <v>4</v>
      </c>
      <c r="L26" s="79"/>
      <c r="M26" s="79">
        <v>3</v>
      </c>
      <c r="N26" s="79">
        <v>4</v>
      </c>
      <c r="O26" s="79">
        <v>4</v>
      </c>
      <c r="P26" s="79">
        <v>15</v>
      </c>
      <c r="Q26" s="83" t="s">
        <v>146</v>
      </c>
      <c r="R26" s="79"/>
      <c r="S26" s="84">
        <f t="shared" si="0"/>
        <v>19</v>
      </c>
      <c r="U26">
        <v>5</v>
      </c>
      <c r="V26">
        <f t="shared" si="5"/>
        <v>394</v>
      </c>
      <c r="W26" s="84">
        <f t="shared" si="1"/>
        <v>30</v>
      </c>
      <c r="X26">
        <f t="shared" si="2"/>
        <v>13.133333333333333</v>
      </c>
      <c r="Y26" t="s">
        <v>89</v>
      </c>
      <c r="Z26" s="83" t="s">
        <v>147</v>
      </c>
      <c r="AA26">
        <f t="shared" si="3"/>
        <v>0.6333333333333333</v>
      </c>
      <c r="AC26">
        <f t="shared" si="8"/>
        <v>1.4000000000000004</v>
      </c>
      <c r="AJ26" t="s">
        <v>87</v>
      </c>
      <c r="AK26">
        <v>0.48275862068965519</v>
      </c>
    </row>
    <row r="27" spans="1:37">
      <c r="A27" s="82" t="s">
        <v>139</v>
      </c>
      <c r="B27" s="79"/>
      <c r="C27" s="79"/>
      <c r="D27" s="79"/>
      <c r="E27" s="79"/>
      <c r="F27" s="79"/>
      <c r="G27" s="79"/>
      <c r="H27" s="79"/>
      <c r="I27" s="79"/>
      <c r="J27" s="79"/>
      <c r="K27" s="79">
        <v>2</v>
      </c>
      <c r="L27" s="79"/>
      <c r="M27" s="79">
        <v>4</v>
      </c>
      <c r="N27" s="79"/>
      <c r="O27" s="79">
        <v>11</v>
      </c>
      <c r="P27" s="79">
        <v>13</v>
      </c>
      <c r="Q27" s="83" t="s">
        <v>146</v>
      </c>
      <c r="R27" s="79"/>
      <c r="S27" s="84">
        <f t="shared" si="0"/>
        <v>24</v>
      </c>
      <c r="U27">
        <v>6</v>
      </c>
      <c r="V27">
        <f t="shared" si="5"/>
        <v>404</v>
      </c>
      <c r="W27" s="84">
        <f t="shared" si="1"/>
        <v>30</v>
      </c>
      <c r="X27">
        <f t="shared" si="2"/>
        <v>13.466666666666667</v>
      </c>
      <c r="Y27" t="s">
        <v>89</v>
      </c>
      <c r="Z27" s="83" t="s">
        <v>147</v>
      </c>
      <c r="AA27">
        <f t="shared" si="3"/>
        <v>0.8</v>
      </c>
      <c r="AC27">
        <f t="shared" si="8"/>
        <v>0.33333333333333393</v>
      </c>
      <c r="AJ27" t="s">
        <v>87</v>
      </c>
      <c r="AK27">
        <v>0.72727272727272729</v>
      </c>
    </row>
    <row r="28" spans="1:37">
      <c r="A28" s="82" t="s">
        <v>140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>
        <v>4</v>
      </c>
      <c r="N28" s="79"/>
      <c r="O28" s="79">
        <v>10</v>
      </c>
      <c r="P28" s="79">
        <v>16</v>
      </c>
      <c r="Q28" s="83" t="s">
        <v>146</v>
      </c>
      <c r="R28" s="79"/>
      <c r="S28" s="84">
        <f t="shared" si="0"/>
        <v>26</v>
      </c>
      <c r="U28">
        <v>7</v>
      </c>
      <c r="V28">
        <f t="shared" si="5"/>
        <v>412</v>
      </c>
      <c r="W28" s="84">
        <f t="shared" si="1"/>
        <v>30</v>
      </c>
      <c r="X28">
        <f t="shared" si="2"/>
        <v>13.733333333333333</v>
      </c>
      <c r="Y28" t="s">
        <v>89</v>
      </c>
      <c r="Z28" s="83" t="s">
        <v>147</v>
      </c>
      <c r="AA28">
        <f t="shared" si="3"/>
        <v>0.8666666666666667</v>
      </c>
      <c r="AB28" s="5">
        <f>O28/S28</f>
        <v>0.38461538461538464</v>
      </c>
      <c r="AC28">
        <f t="shared" si="8"/>
        <v>0.26666666666666572</v>
      </c>
      <c r="AJ28" t="s">
        <v>87</v>
      </c>
      <c r="AK28">
        <v>0.76666666666666672</v>
      </c>
    </row>
    <row r="29" spans="1:37">
      <c r="A29" s="82" t="s">
        <v>141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>
        <v>21</v>
      </c>
      <c r="P29" s="79">
        <v>9</v>
      </c>
      <c r="Q29" s="83" t="s">
        <v>146</v>
      </c>
      <c r="R29" s="79"/>
      <c r="S29" s="84">
        <f t="shared" si="0"/>
        <v>30</v>
      </c>
      <c r="U29">
        <v>8</v>
      </c>
      <c r="V29">
        <f t="shared" si="5"/>
        <v>420</v>
      </c>
      <c r="W29" s="84">
        <f t="shared" si="1"/>
        <v>30</v>
      </c>
      <c r="X29">
        <f t="shared" si="2"/>
        <v>14</v>
      </c>
      <c r="Y29" t="s">
        <v>89</v>
      </c>
      <c r="Z29" s="83" t="s">
        <v>147</v>
      </c>
      <c r="AA29">
        <f t="shared" si="3"/>
        <v>1</v>
      </c>
      <c r="AB29" s="5">
        <f>O29/S29</f>
        <v>0.7</v>
      </c>
      <c r="AC29">
        <f t="shared" si="8"/>
        <v>0.2666666666666675</v>
      </c>
    </row>
    <row r="30" spans="1:37">
      <c r="A30" s="82" t="s">
        <v>142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>
        <v>28</v>
      </c>
      <c r="P30" s="79">
        <v>32</v>
      </c>
      <c r="Q30" s="83" t="s">
        <v>146</v>
      </c>
      <c r="R30" s="79" t="s">
        <v>148</v>
      </c>
      <c r="S30" s="84">
        <f t="shared" si="0"/>
        <v>60</v>
      </c>
      <c r="U30">
        <v>9</v>
      </c>
      <c r="V30">
        <f t="shared" si="5"/>
        <v>840</v>
      </c>
      <c r="W30" s="84">
        <f t="shared" si="1"/>
        <v>60</v>
      </c>
      <c r="X30">
        <f t="shared" si="2"/>
        <v>14</v>
      </c>
      <c r="Y30" t="s">
        <v>89</v>
      </c>
      <c r="Z30" s="83" t="s">
        <v>147</v>
      </c>
      <c r="AA30">
        <f t="shared" si="3"/>
        <v>1</v>
      </c>
      <c r="AB30" s="5">
        <f>O30/S30</f>
        <v>0.46666666666666667</v>
      </c>
      <c r="AC30">
        <f t="shared" si="8"/>
        <v>0</v>
      </c>
      <c r="AJ30" t="s">
        <v>149</v>
      </c>
    </row>
    <row r="31" spans="1:37">
      <c r="A31" s="82" t="s">
        <v>131</v>
      </c>
      <c r="B31" s="79"/>
      <c r="C31" s="79"/>
      <c r="D31" s="79"/>
      <c r="E31" s="79"/>
      <c r="F31" s="79">
        <v>2</v>
      </c>
      <c r="G31" s="79">
        <v>6</v>
      </c>
      <c r="H31" s="79">
        <v>14</v>
      </c>
      <c r="I31" s="79"/>
      <c r="J31" s="79"/>
      <c r="K31" s="79"/>
      <c r="L31" s="79"/>
      <c r="M31" s="79"/>
      <c r="N31" s="79"/>
      <c r="O31" s="79"/>
      <c r="P31" s="79"/>
      <c r="Q31" s="83" t="s">
        <v>150</v>
      </c>
      <c r="R31" s="79">
        <v>22</v>
      </c>
      <c r="S31" s="84">
        <f t="shared" si="0"/>
        <v>0</v>
      </c>
      <c r="U31">
        <v>1</v>
      </c>
      <c r="V31">
        <f t="shared" si="5"/>
        <v>144</v>
      </c>
      <c r="W31" s="84">
        <f t="shared" si="1"/>
        <v>22</v>
      </c>
      <c r="X31">
        <f t="shared" si="2"/>
        <v>6.5454545454545459</v>
      </c>
      <c r="Y31" t="s">
        <v>88</v>
      </c>
      <c r="Z31" s="83" t="s">
        <v>133</v>
      </c>
      <c r="AA31">
        <f t="shared" si="3"/>
        <v>0</v>
      </c>
      <c r="AJ31" t="s">
        <v>89</v>
      </c>
      <c r="AK31">
        <v>0.6</v>
      </c>
    </row>
    <row r="32" spans="1:37">
      <c r="A32" s="82" t="s">
        <v>134</v>
      </c>
      <c r="B32" s="79"/>
      <c r="C32" s="79"/>
      <c r="D32" s="79"/>
      <c r="E32" s="79"/>
      <c r="F32" s="79"/>
      <c r="G32" s="79">
        <v>2</v>
      </c>
      <c r="H32" s="79">
        <v>14</v>
      </c>
      <c r="I32" s="79">
        <v>9</v>
      </c>
      <c r="J32" s="79">
        <v>5</v>
      </c>
      <c r="K32" s="79"/>
      <c r="L32" s="79"/>
      <c r="M32" s="79"/>
      <c r="N32" s="79"/>
      <c r="O32" s="79"/>
      <c r="P32" s="79"/>
      <c r="Q32" s="83" t="s">
        <v>150</v>
      </c>
      <c r="R32" s="79"/>
      <c r="S32" s="84">
        <f t="shared" si="0"/>
        <v>0</v>
      </c>
      <c r="U32">
        <v>2</v>
      </c>
      <c r="V32">
        <f>B32*$B$1+C32*$C$1+D32*$D$1+E32*$E$1+F32*$F$1+G32*$G$1+H32*$H$1+I32*$I$1+J32*$J$1+K32*$K$1+L32*$L$1+M32*$M$1+N32*$N$1+O32*$O$1+S32*$S$1</f>
        <v>227</v>
      </c>
      <c r="W32" s="84">
        <f t="shared" si="1"/>
        <v>30</v>
      </c>
      <c r="X32">
        <f t="shared" si="2"/>
        <v>7.5666666666666664</v>
      </c>
      <c r="Y32" t="s">
        <v>88</v>
      </c>
      <c r="Z32" s="83" t="s">
        <v>133</v>
      </c>
      <c r="AA32">
        <f t="shared" si="3"/>
        <v>0</v>
      </c>
      <c r="AC32">
        <f t="shared" ref="AC32:AC40" si="9">X32-X31</f>
        <v>1.0212121212121206</v>
      </c>
      <c r="AJ32" t="s">
        <v>89</v>
      </c>
      <c r="AK32">
        <v>0.53333333333333333</v>
      </c>
    </row>
    <row r="33" spans="1:37">
      <c r="A33" s="82" t="s">
        <v>135</v>
      </c>
      <c r="B33" s="79"/>
      <c r="C33" s="79"/>
      <c r="D33" s="79">
        <v>1</v>
      </c>
      <c r="E33" s="79">
        <v>1</v>
      </c>
      <c r="F33" s="79">
        <v>1</v>
      </c>
      <c r="G33" s="79">
        <v>1</v>
      </c>
      <c r="H33" s="79">
        <v>5</v>
      </c>
      <c r="I33" s="79">
        <v>10</v>
      </c>
      <c r="J33" s="79">
        <v>7</v>
      </c>
      <c r="K33" s="79">
        <v>1</v>
      </c>
      <c r="L33" s="79"/>
      <c r="M33" s="79"/>
      <c r="N33" s="79"/>
      <c r="O33" s="79"/>
      <c r="P33" s="79"/>
      <c r="Q33" s="83" t="s">
        <v>150</v>
      </c>
      <c r="R33" s="79">
        <v>27</v>
      </c>
      <c r="S33" s="84">
        <f t="shared" si="0"/>
        <v>0</v>
      </c>
      <c r="U33">
        <v>3</v>
      </c>
      <c r="V33">
        <f t="shared" si="5"/>
        <v>206</v>
      </c>
      <c r="W33" s="84">
        <f t="shared" si="1"/>
        <v>27</v>
      </c>
      <c r="X33">
        <f t="shared" si="2"/>
        <v>7.6296296296296298</v>
      </c>
      <c r="Y33" t="s">
        <v>88</v>
      </c>
      <c r="Z33" s="83" t="s">
        <v>133</v>
      </c>
      <c r="AA33">
        <f t="shared" si="3"/>
        <v>0</v>
      </c>
      <c r="AC33">
        <f t="shared" si="9"/>
        <v>6.2962962962963331E-2</v>
      </c>
      <c r="AJ33" t="s">
        <v>89</v>
      </c>
      <c r="AK33">
        <v>0.6333333333333333</v>
      </c>
    </row>
    <row r="34" spans="1:37">
      <c r="A34" s="82" t="s">
        <v>136</v>
      </c>
      <c r="B34" s="79"/>
      <c r="C34" s="79"/>
      <c r="D34" s="79"/>
      <c r="E34" s="79"/>
      <c r="F34" s="79"/>
      <c r="G34" s="79"/>
      <c r="H34" s="79">
        <v>1</v>
      </c>
      <c r="I34" s="79">
        <v>1</v>
      </c>
      <c r="J34" s="79">
        <v>12</v>
      </c>
      <c r="K34" s="79">
        <v>8</v>
      </c>
      <c r="L34" s="79">
        <v>4</v>
      </c>
      <c r="M34" s="79">
        <v>3</v>
      </c>
      <c r="N34" s="79">
        <v>1</v>
      </c>
      <c r="O34" s="79"/>
      <c r="P34" s="79"/>
      <c r="Q34" s="83" t="s">
        <v>150</v>
      </c>
      <c r="R34" s="79"/>
      <c r="S34" s="84">
        <f t="shared" si="0"/>
        <v>0</v>
      </c>
      <c r="U34">
        <v>4</v>
      </c>
      <c r="V34">
        <f t="shared" si="5"/>
        <v>296</v>
      </c>
      <c r="W34" s="84">
        <f t="shared" si="1"/>
        <v>30</v>
      </c>
      <c r="X34">
        <f t="shared" si="2"/>
        <v>9.8666666666666671</v>
      </c>
      <c r="Y34" t="s">
        <v>88</v>
      </c>
      <c r="Z34" s="83" t="s">
        <v>133</v>
      </c>
      <c r="AA34">
        <f t="shared" si="3"/>
        <v>0</v>
      </c>
      <c r="AC34">
        <f t="shared" si="9"/>
        <v>2.2370370370370374</v>
      </c>
      <c r="AJ34" t="s">
        <v>89</v>
      </c>
      <c r="AK34">
        <v>0.64864864864864868</v>
      </c>
    </row>
    <row r="35" spans="1:37">
      <c r="A35" s="82" t="s">
        <v>137</v>
      </c>
      <c r="B35" s="79"/>
      <c r="C35" s="79"/>
      <c r="D35" s="79"/>
      <c r="E35" s="79"/>
      <c r="F35" s="79"/>
      <c r="G35" s="79"/>
      <c r="H35" s="79"/>
      <c r="I35" s="79"/>
      <c r="J35" s="79">
        <v>2</v>
      </c>
      <c r="K35" s="79">
        <v>8</v>
      </c>
      <c r="L35" s="79">
        <v>1</v>
      </c>
      <c r="M35" s="79">
        <v>8</v>
      </c>
      <c r="N35" s="79">
        <v>6</v>
      </c>
      <c r="O35" s="79">
        <v>1</v>
      </c>
      <c r="P35" s="79">
        <v>4</v>
      </c>
      <c r="Q35" s="83" t="s">
        <v>150</v>
      </c>
      <c r="R35" s="79"/>
      <c r="S35" s="84">
        <f t="shared" si="0"/>
        <v>5</v>
      </c>
      <c r="U35">
        <v>5</v>
      </c>
      <c r="V35">
        <f t="shared" si="5"/>
        <v>353</v>
      </c>
      <c r="W35" s="84">
        <f t="shared" si="1"/>
        <v>30</v>
      </c>
      <c r="X35">
        <f t="shared" si="2"/>
        <v>11.766666666666667</v>
      </c>
      <c r="Y35" t="s">
        <v>88</v>
      </c>
      <c r="Z35" s="83" t="s">
        <v>133</v>
      </c>
      <c r="AA35">
        <f t="shared" si="3"/>
        <v>0.16666666666666666</v>
      </c>
      <c r="AC35">
        <f t="shared" si="9"/>
        <v>1.9000000000000004</v>
      </c>
      <c r="AJ35" t="s">
        <v>89</v>
      </c>
      <c r="AK35">
        <v>0.7</v>
      </c>
    </row>
    <row r="36" spans="1:37">
      <c r="A36" s="82" t="s">
        <v>138</v>
      </c>
      <c r="B36" s="79"/>
      <c r="C36" s="79"/>
      <c r="D36" s="79"/>
      <c r="E36" s="79"/>
      <c r="F36" s="79"/>
      <c r="G36" s="79"/>
      <c r="H36" s="79"/>
      <c r="I36" s="79"/>
      <c r="J36" s="79"/>
      <c r="K36" s="79">
        <v>2</v>
      </c>
      <c r="L36" s="79">
        <v>1</v>
      </c>
      <c r="M36" s="79">
        <v>7</v>
      </c>
      <c r="N36" s="79">
        <v>2</v>
      </c>
      <c r="O36" s="79">
        <v>10</v>
      </c>
      <c r="P36" s="79">
        <v>8</v>
      </c>
      <c r="Q36" s="83" t="s">
        <v>150</v>
      </c>
      <c r="R36" s="79"/>
      <c r="S36" s="84">
        <f t="shared" si="0"/>
        <v>18</v>
      </c>
      <c r="U36">
        <v>6</v>
      </c>
      <c r="V36">
        <f t="shared" si="5"/>
        <v>393</v>
      </c>
      <c r="W36" s="84">
        <f t="shared" si="1"/>
        <v>30</v>
      </c>
      <c r="X36">
        <f t="shared" si="2"/>
        <v>13.1</v>
      </c>
      <c r="Y36" t="s">
        <v>88</v>
      </c>
      <c r="Z36" s="83" t="s">
        <v>133</v>
      </c>
      <c r="AA36">
        <f t="shared" si="3"/>
        <v>0.6</v>
      </c>
      <c r="AC36">
        <f t="shared" si="9"/>
        <v>1.3333333333333321</v>
      </c>
      <c r="AJ36" t="s">
        <v>89</v>
      </c>
      <c r="AK36">
        <v>0.46666666666666667</v>
      </c>
    </row>
    <row r="37" spans="1:37">
      <c r="A37" s="82" t="s">
        <v>139</v>
      </c>
      <c r="B37" s="79"/>
      <c r="C37" s="79"/>
      <c r="D37" s="79"/>
      <c r="E37" s="79"/>
      <c r="F37" s="79"/>
      <c r="G37" s="79"/>
      <c r="H37" s="79"/>
      <c r="I37" s="79"/>
      <c r="J37" s="79">
        <v>1</v>
      </c>
      <c r="K37" s="79"/>
      <c r="L37" s="79"/>
      <c r="M37" s="79">
        <v>5</v>
      </c>
      <c r="N37" s="79"/>
      <c r="O37" s="79">
        <v>16</v>
      </c>
      <c r="P37" s="79">
        <v>2</v>
      </c>
      <c r="Q37" s="83" t="s">
        <v>150</v>
      </c>
      <c r="R37" s="79">
        <v>24</v>
      </c>
      <c r="S37" s="84">
        <f t="shared" si="0"/>
        <v>18</v>
      </c>
      <c r="U37">
        <v>7</v>
      </c>
      <c r="V37">
        <f t="shared" si="5"/>
        <v>321</v>
      </c>
      <c r="W37" s="84">
        <f t="shared" si="1"/>
        <v>24</v>
      </c>
      <c r="X37">
        <f t="shared" si="2"/>
        <v>13.375</v>
      </c>
      <c r="Y37" t="s">
        <v>88</v>
      </c>
      <c r="Z37" s="83" t="s">
        <v>133</v>
      </c>
      <c r="AA37">
        <f t="shared" si="3"/>
        <v>0.75</v>
      </c>
      <c r="AC37">
        <f t="shared" si="9"/>
        <v>0.27500000000000036</v>
      </c>
      <c r="AJ37" t="s">
        <v>88</v>
      </c>
      <c r="AK37">
        <v>0.8214285714285714</v>
      </c>
    </row>
    <row r="38" spans="1:37">
      <c r="A38" s="82" t="s">
        <v>140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>
        <v>2</v>
      </c>
      <c r="N38" s="79"/>
      <c r="O38" s="79">
        <v>17</v>
      </c>
      <c r="P38" s="79">
        <v>11</v>
      </c>
      <c r="Q38" s="83" t="s">
        <v>150</v>
      </c>
      <c r="R38" s="79"/>
      <c r="S38" s="84">
        <f t="shared" si="0"/>
        <v>28</v>
      </c>
      <c r="U38">
        <v>8</v>
      </c>
      <c r="V38">
        <f t="shared" si="5"/>
        <v>416</v>
      </c>
      <c r="W38" s="84">
        <f t="shared" si="1"/>
        <v>30</v>
      </c>
      <c r="X38">
        <f t="shared" si="2"/>
        <v>13.866666666666667</v>
      </c>
      <c r="Y38" t="s">
        <v>88</v>
      </c>
      <c r="Z38" s="83" t="s">
        <v>133</v>
      </c>
      <c r="AA38">
        <f t="shared" si="3"/>
        <v>0.93333333333333335</v>
      </c>
      <c r="AB38" s="5">
        <f>O38/S38</f>
        <v>0.6071428571428571</v>
      </c>
      <c r="AC38">
        <f t="shared" si="9"/>
        <v>0.49166666666666714</v>
      </c>
      <c r="AJ38" t="s">
        <v>88</v>
      </c>
      <c r="AK38">
        <v>0.48333333333333334</v>
      </c>
    </row>
    <row r="39" spans="1:37">
      <c r="A39" s="82" t="s">
        <v>141</v>
      </c>
      <c r="B39" s="79"/>
      <c r="C39" s="79"/>
      <c r="D39" s="79"/>
      <c r="E39" s="79"/>
      <c r="F39" s="79"/>
      <c r="G39" s="79"/>
      <c r="H39" s="79"/>
      <c r="I39" s="79"/>
      <c r="J39" s="79"/>
      <c r="K39" s="79">
        <v>2</v>
      </c>
      <c r="L39" s="79"/>
      <c r="M39" s="79">
        <v>2</v>
      </c>
      <c r="N39" s="79"/>
      <c r="O39" s="79">
        <v>22</v>
      </c>
      <c r="P39" s="79">
        <v>4</v>
      </c>
      <c r="Q39" s="83" t="s">
        <v>150</v>
      </c>
      <c r="R39" s="79"/>
      <c r="S39" s="84">
        <f t="shared" si="0"/>
        <v>26</v>
      </c>
      <c r="U39">
        <v>9</v>
      </c>
      <c r="V39">
        <f t="shared" si="5"/>
        <v>408</v>
      </c>
      <c r="W39" s="84">
        <f t="shared" si="1"/>
        <v>30</v>
      </c>
      <c r="X39">
        <f t="shared" si="2"/>
        <v>13.6</v>
      </c>
      <c r="Y39" t="s">
        <v>88</v>
      </c>
      <c r="Z39" s="83" t="s">
        <v>133</v>
      </c>
      <c r="AA39">
        <f t="shared" si="3"/>
        <v>0.8666666666666667</v>
      </c>
      <c r="AB39" s="5">
        <f>O39/S39</f>
        <v>0.84615384615384615</v>
      </c>
      <c r="AC39">
        <f t="shared" si="9"/>
        <v>-0.2666666666666675</v>
      </c>
      <c r="AJ39" t="s">
        <v>88</v>
      </c>
      <c r="AK39">
        <v>0.78260869565217395</v>
      </c>
    </row>
    <row r="40" spans="1:37">
      <c r="A40" s="82" t="s">
        <v>142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>
        <v>23</v>
      </c>
      <c r="P40" s="79">
        <v>5</v>
      </c>
      <c r="Q40" s="83" t="s">
        <v>150</v>
      </c>
      <c r="R40" s="79"/>
      <c r="S40" s="84">
        <f t="shared" si="0"/>
        <v>28</v>
      </c>
      <c r="U40">
        <v>10</v>
      </c>
      <c r="V40">
        <f t="shared" si="5"/>
        <v>392</v>
      </c>
      <c r="W40" s="84">
        <f t="shared" si="1"/>
        <v>28</v>
      </c>
      <c r="X40">
        <f t="shared" si="2"/>
        <v>14</v>
      </c>
      <c r="Y40" t="s">
        <v>88</v>
      </c>
      <c r="Z40" s="83" t="s">
        <v>133</v>
      </c>
      <c r="AA40">
        <f t="shared" si="3"/>
        <v>1</v>
      </c>
      <c r="AB40" s="5">
        <f>O40/S40</f>
        <v>0.8214285714285714</v>
      </c>
      <c r="AC40">
        <f t="shared" si="9"/>
        <v>0.40000000000000036</v>
      </c>
      <c r="AJ40" t="s">
        <v>87</v>
      </c>
      <c r="AK40">
        <v>0.66666666666666663</v>
      </c>
    </row>
    <row r="41" spans="1:37">
      <c r="A41" s="82" t="s">
        <v>134</v>
      </c>
      <c r="B41" s="79"/>
      <c r="C41" s="79"/>
      <c r="D41" s="79"/>
      <c r="E41" s="79"/>
      <c r="F41" s="79"/>
      <c r="G41" s="79">
        <v>1</v>
      </c>
      <c r="H41" s="79">
        <v>7</v>
      </c>
      <c r="I41" s="79">
        <v>17</v>
      </c>
      <c r="J41" s="79">
        <v>5</v>
      </c>
      <c r="K41" s="79"/>
      <c r="L41" s="79"/>
      <c r="M41" s="79"/>
      <c r="N41" s="79"/>
      <c r="O41" s="79"/>
      <c r="P41" s="79"/>
      <c r="Q41" s="83" t="s">
        <v>151</v>
      </c>
      <c r="R41" s="79"/>
      <c r="S41" s="84">
        <f t="shared" si="0"/>
        <v>0</v>
      </c>
      <c r="U41">
        <v>1</v>
      </c>
      <c r="V41">
        <f t="shared" si="5"/>
        <v>236</v>
      </c>
      <c r="W41" s="84">
        <f t="shared" si="1"/>
        <v>30</v>
      </c>
      <c r="X41">
        <f t="shared" si="2"/>
        <v>7.8666666666666663</v>
      </c>
      <c r="Y41" t="s">
        <v>88</v>
      </c>
      <c r="Z41" s="83" t="s">
        <v>145</v>
      </c>
      <c r="AA41">
        <f t="shared" si="3"/>
        <v>0</v>
      </c>
      <c r="AJ41" t="s">
        <v>87</v>
      </c>
      <c r="AK41">
        <v>0.74285714285714288</v>
      </c>
    </row>
    <row r="42" spans="1:37">
      <c r="A42" s="82" t="s">
        <v>135</v>
      </c>
      <c r="B42" s="79"/>
      <c r="C42" s="79"/>
      <c r="D42" s="79"/>
      <c r="E42" s="79"/>
      <c r="F42" s="79"/>
      <c r="G42" s="79"/>
      <c r="H42" s="79">
        <v>1</v>
      </c>
      <c r="I42" s="79">
        <v>3</v>
      </c>
      <c r="J42" s="79">
        <v>17</v>
      </c>
      <c r="K42" s="79">
        <v>3</v>
      </c>
      <c r="L42" s="79">
        <v>6</v>
      </c>
      <c r="M42" s="79"/>
      <c r="N42" s="79"/>
      <c r="O42" s="79"/>
      <c r="P42" s="79"/>
      <c r="Q42" s="83" t="s">
        <v>151</v>
      </c>
      <c r="R42" s="79"/>
      <c r="S42" s="84">
        <f t="shared" si="0"/>
        <v>0</v>
      </c>
      <c r="U42">
        <v>2</v>
      </c>
      <c r="V42">
        <f t="shared" si="5"/>
        <v>280</v>
      </c>
      <c r="W42" s="84">
        <f t="shared" si="1"/>
        <v>30</v>
      </c>
      <c r="X42">
        <f t="shared" si="2"/>
        <v>9.3333333333333339</v>
      </c>
      <c r="Y42" t="s">
        <v>88</v>
      </c>
      <c r="Z42" s="83" t="s">
        <v>145</v>
      </c>
      <c r="AA42">
        <f t="shared" si="3"/>
        <v>0</v>
      </c>
      <c r="AC42">
        <f t="shared" ref="AC42:AC49" si="10">X42-X41</f>
        <v>1.4666666666666677</v>
      </c>
      <c r="AJ42" t="s">
        <v>87</v>
      </c>
      <c r="AK42">
        <v>0.6</v>
      </c>
    </row>
    <row r="43" spans="1:37">
      <c r="A43" s="82" t="s">
        <v>136</v>
      </c>
      <c r="B43" s="79"/>
      <c r="C43" s="79"/>
      <c r="D43" s="79"/>
      <c r="E43" s="79"/>
      <c r="F43" s="79"/>
      <c r="G43" s="79"/>
      <c r="H43" s="79"/>
      <c r="I43" s="79">
        <v>1</v>
      </c>
      <c r="J43" s="79">
        <v>8</v>
      </c>
      <c r="K43" s="79">
        <v>7</v>
      </c>
      <c r="L43" s="79">
        <v>10</v>
      </c>
      <c r="M43" s="79">
        <v>1</v>
      </c>
      <c r="N43" s="79">
        <v>2</v>
      </c>
      <c r="O43" s="79">
        <v>1</v>
      </c>
      <c r="P43" s="79"/>
      <c r="Q43" s="83" t="s">
        <v>151</v>
      </c>
      <c r="R43" s="79"/>
      <c r="S43" s="84">
        <f t="shared" si="0"/>
        <v>1</v>
      </c>
      <c r="U43">
        <v>3</v>
      </c>
      <c r="V43">
        <f t="shared" si="5"/>
        <v>312</v>
      </c>
      <c r="W43" s="84">
        <f t="shared" si="1"/>
        <v>30</v>
      </c>
      <c r="X43">
        <f t="shared" si="2"/>
        <v>10.4</v>
      </c>
      <c r="Y43" t="s">
        <v>88</v>
      </c>
      <c r="Z43" s="83" t="s">
        <v>145</v>
      </c>
      <c r="AA43">
        <f t="shared" si="3"/>
        <v>3.3333333333333333E-2</v>
      </c>
      <c r="AC43">
        <f t="shared" si="10"/>
        <v>1.0666666666666664</v>
      </c>
      <c r="AJ43" t="s">
        <v>87</v>
      </c>
      <c r="AK43">
        <v>0.9</v>
      </c>
    </row>
    <row r="44" spans="1:37">
      <c r="A44" s="82" t="s">
        <v>137</v>
      </c>
      <c r="B44" s="79"/>
      <c r="C44" s="79"/>
      <c r="D44" s="79"/>
      <c r="E44" s="79"/>
      <c r="F44" s="79"/>
      <c r="G44" s="79"/>
      <c r="H44" s="79"/>
      <c r="I44" s="79">
        <v>2</v>
      </c>
      <c r="J44" s="79">
        <v>3</v>
      </c>
      <c r="K44" s="79">
        <v>7</v>
      </c>
      <c r="L44" s="79">
        <v>3</v>
      </c>
      <c r="M44" s="79">
        <v>6</v>
      </c>
      <c r="N44" s="79">
        <v>8</v>
      </c>
      <c r="O44" s="79"/>
      <c r="P44" s="79">
        <v>1</v>
      </c>
      <c r="Q44" s="83" t="s">
        <v>151</v>
      </c>
      <c r="R44" s="79"/>
      <c r="S44" s="84">
        <f t="shared" si="0"/>
        <v>1</v>
      </c>
      <c r="U44">
        <v>4</v>
      </c>
      <c r="V44">
        <f t="shared" si="5"/>
        <v>336</v>
      </c>
      <c r="W44" s="84">
        <f t="shared" si="1"/>
        <v>30</v>
      </c>
      <c r="X44">
        <f t="shared" si="2"/>
        <v>11.2</v>
      </c>
      <c r="Y44" t="s">
        <v>88</v>
      </c>
      <c r="Z44" s="83" t="s">
        <v>145</v>
      </c>
      <c r="AA44">
        <f t="shared" si="3"/>
        <v>3.3333333333333333E-2</v>
      </c>
      <c r="AC44">
        <f t="shared" si="10"/>
        <v>0.79999999999999893</v>
      </c>
      <c r="AJ44" t="s">
        <v>87</v>
      </c>
      <c r="AK44">
        <v>0.76666666666666672</v>
      </c>
    </row>
    <row r="45" spans="1:37">
      <c r="A45" s="82" t="s">
        <v>138</v>
      </c>
      <c r="B45" s="79"/>
      <c r="C45" s="79"/>
      <c r="D45" s="79"/>
      <c r="E45" s="79"/>
      <c r="F45" s="79"/>
      <c r="G45" s="79"/>
      <c r="H45" s="79">
        <v>1</v>
      </c>
      <c r="I45" s="79"/>
      <c r="J45" s="79">
        <v>2</v>
      </c>
      <c r="K45" s="79">
        <v>6</v>
      </c>
      <c r="L45" s="79">
        <v>3</v>
      </c>
      <c r="M45" s="79">
        <v>8</v>
      </c>
      <c r="N45" s="79">
        <v>2</v>
      </c>
      <c r="O45" s="79">
        <v>2</v>
      </c>
      <c r="P45" s="79">
        <v>6</v>
      </c>
      <c r="Q45" s="83" t="s">
        <v>151</v>
      </c>
      <c r="R45" s="79"/>
      <c r="S45" s="84">
        <f t="shared" si="0"/>
        <v>8</v>
      </c>
      <c r="U45">
        <v>5</v>
      </c>
      <c r="V45">
        <f t="shared" si="5"/>
        <v>352</v>
      </c>
      <c r="W45" s="84">
        <f t="shared" si="1"/>
        <v>30</v>
      </c>
      <c r="X45">
        <f t="shared" si="2"/>
        <v>11.733333333333333</v>
      </c>
      <c r="Y45" t="s">
        <v>88</v>
      </c>
      <c r="Z45" s="83" t="s">
        <v>145</v>
      </c>
      <c r="AA45">
        <f t="shared" si="3"/>
        <v>0.26666666666666666</v>
      </c>
      <c r="AC45">
        <f t="shared" si="10"/>
        <v>0.53333333333333321</v>
      </c>
    </row>
    <row r="46" spans="1:37">
      <c r="A46" s="82" t="s">
        <v>139</v>
      </c>
      <c r="B46" s="79"/>
      <c r="C46" s="79"/>
      <c r="D46" s="79"/>
      <c r="E46" s="79"/>
      <c r="F46" s="79"/>
      <c r="G46" s="79"/>
      <c r="H46" s="79"/>
      <c r="I46" s="79"/>
      <c r="J46" s="79">
        <v>1</v>
      </c>
      <c r="K46" s="79">
        <v>1</v>
      </c>
      <c r="L46" s="79">
        <v>1</v>
      </c>
      <c r="M46" s="79">
        <v>8</v>
      </c>
      <c r="N46" s="79">
        <v>3</v>
      </c>
      <c r="O46" s="79">
        <v>10</v>
      </c>
      <c r="P46" s="79">
        <v>6</v>
      </c>
      <c r="Q46" s="83" t="s">
        <v>151</v>
      </c>
      <c r="R46" s="79"/>
      <c r="S46" s="84">
        <f t="shared" si="0"/>
        <v>16</v>
      </c>
      <c r="U46">
        <v>6</v>
      </c>
      <c r="V46">
        <f t="shared" si="5"/>
        <v>389</v>
      </c>
      <c r="W46" s="84">
        <f t="shared" si="1"/>
        <v>30</v>
      </c>
      <c r="X46">
        <f t="shared" si="2"/>
        <v>12.966666666666667</v>
      </c>
      <c r="Y46" t="s">
        <v>88</v>
      </c>
      <c r="Z46" s="83" t="s">
        <v>145</v>
      </c>
      <c r="AA46">
        <f t="shared" si="3"/>
        <v>0.53333333333333333</v>
      </c>
      <c r="AC46">
        <f t="shared" si="10"/>
        <v>1.2333333333333343</v>
      </c>
    </row>
    <row r="47" spans="1:37">
      <c r="A47" s="82" t="s">
        <v>140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>
        <v>2</v>
      </c>
      <c r="N47" s="79">
        <v>4</v>
      </c>
      <c r="O47" s="79">
        <v>9</v>
      </c>
      <c r="P47" s="79">
        <v>15</v>
      </c>
      <c r="Q47" s="83" t="s">
        <v>151</v>
      </c>
      <c r="R47" s="79"/>
      <c r="S47" s="84">
        <f t="shared" si="0"/>
        <v>24</v>
      </c>
      <c r="U47">
        <v>7</v>
      </c>
      <c r="V47">
        <f t="shared" si="5"/>
        <v>412</v>
      </c>
      <c r="W47" s="84">
        <f t="shared" si="1"/>
        <v>30</v>
      </c>
      <c r="X47">
        <f t="shared" si="2"/>
        <v>13.733333333333333</v>
      </c>
      <c r="Y47" t="s">
        <v>88</v>
      </c>
      <c r="Z47" s="83" t="s">
        <v>145</v>
      </c>
      <c r="AA47">
        <f t="shared" si="3"/>
        <v>0.8</v>
      </c>
      <c r="AC47">
        <f t="shared" si="10"/>
        <v>0.76666666666666572</v>
      </c>
    </row>
    <row r="48" spans="1:37">
      <c r="A48" s="82" t="s">
        <v>141</v>
      </c>
      <c r="B48" s="79"/>
      <c r="C48" s="79"/>
      <c r="D48" s="79"/>
      <c r="E48" s="79"/>
      <c r="F48" s="79"/>
      <c r="G48" s="79"/>
      <c r="H48" s="79"/>
      <c r="I48" s="79"/>
      <c r="J48" s="79"/>
      <c r="K48" s="79">
        <v>1</v>
      </c>
      <c r="L48" s="79"/>
      <c r="M48" s="79">
        <v>4</v>
      </c>
      <c r="N48" s="79"/>
      <c r="O48" s="79">
        <v>10</v>
      </c>
      <c r="P48" s="79">
        <v>15</v>
      </c>
      <c r="Q48" s="83" t="s">
        <v>151</v>
      </c>
      <c r="R48" s="79"/>
      <c r="S48" s="84">
        <f t="shared" si="0"/>
        <v>25</v>
      </c>
      <c r="U48">
        <v>8</v>
      </c>
      <c r="V48">
        <f t="shared" si="5"/>
        <v>408</v>
      </c>
      <c r="W48" s="84">
        <f t="shared" si="1"/>
        <v>30</v>
      </c>
      <c r="X48">
        <f t="shared" si="2"/>
        <v>13.6</v>
      </c>
      <c r="Y48" t="s">
        <v>88</v>
      </c>
      <c r="Z48" s="83" t="s">
        <v>145</v>
      </c>
      <c r="AA48">
        <f t="shared" si="3"/>
        <v>0.83333333333333337</v>
      </c>
      <c r="AC48">
        <f t="shared" si="10"/>
        <v>-0.13333333333333286</v>
      </c>
    </row>
    <row r="49" spans="1:29">
      <c r="A49" s="82" t="s">
        <v>142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>
        <v>29</v>
      </c>
      <c r="P49" s="79">
        <v>31</v>
      </c>
      <c r="Q49" s="83" t="s">
        <v>151</v>
      </c>
      <c r="R49" s="79" t="s">
        <v>152</v>
      </c>
      <c r="S49" s="84">
        <f t="shared" si="0"/>
        <v>60</v>
      </c>
      <c r="U49">
        <v>9</v>
      </c>
      <c r="V49">
        <f t="shared" si="5"/>
        <v>840</v>
      </c>
      <c r="W49" s="84">
        <f t="shared" si="1"/>
        <v>60</v>
      </c>
      <c r="X49">
        <f t="shared" si="2"/>
        <v>14</v>
      </c>
      <c r="Y49" t="s">
        <v>88</v>
      </c>
      <c r="Z49" s="83" t="s">
        <v>145</v>
      </c>
      <c r="AA49">
        <f t="shared" si="3"/>
        <v>1</v>
      </c>
      <c r="AB49" s="5">
        <f>O49/S49</f>
        <v>0.48333333333333334</v>
      </c>
      <c r="AC49">
        <f t="shared" si="10"/>
        <v>0.40000000000000036</v>
      </c>
    </row>
    <row r="50" spans="1:29">
      <c r="A50" s="82" t="s">
        <v>134</v>
      </c>
      <c r="B50" s="79"/>
      <c r="C50" s="79"/>
      <c r="D50" s="79"/>
      <c r="E50" s="79"/>
      <c r="F50" s="79"/>
      <c r="G50" s="79"/>
      <c r="H50" s="79">
        <v>6</v>
      </c>
      <c r="I50" s="79">
        <v>19</v>
      </c>
      <c r="J50" s="79">
        <v>5</v>
      </c>
      <c r="K50" s="79"/>
      <c r="L50" s="79"/>
      <c r="M50" s="79"/>
      <c r="N50" s="79"/>
      <c r="O50" s="79"/>
      <c r="P50" s="79"/>
      <c r="Q50" s="83" t="s">
        <v>153</v>
      </c>
      <c r="R50" s="79"/>
      <c r="S50" s="84">
        <f t="shared" si="0"/>
        <v>0</v>
      </c>
      <c r="U50">
        <v>1</v>
      </c>
      <c r="V50">
        <f t="shared" si="5"/>
        <v>239</v>
      </c>
      <c r="W50" s="84">
        <f t="shared" si="1"/>
        <v>30</v>
      </c>
      <c r="X50">
        <f t="shared" si="2"/>
        <v>7.9666666666666668</v>
      </c>
      <c r="Y50" t="s">
        <v>88</v>
      </c>
      <c r="Z50" s="83" t="s">
        <v>147</v>
      </c>
      <c r="AA50">
        <f t="shared" si="3"/>
        <v>0</v>
      </c>
    </row>
    <row r="51" spans="1:29">
      <c r="A51" s="82" t="s">
        <v>135</v>
      </c>
      <c r="B51" s="79"/>
      <c r="C51" s="79"/>
      <c r="D51" s="79"/>
      <c r="E51" s="79"/>
      <c r="F51" s="79"/>
      <c r="G51" s="79"/>
      <c r="H51" s="79">
        <v>5</v>
      </c>
      <c r="I51" s="79">
        <v>10</v>
      </c>
      <c r="J51" s="79">
        <v>12</v>
      </c>
      <c r="K51" s="79">
        <v>1</v>
      </c>
      <c r="L51" s="79">
        <v>2</v>
      </c>
      <c r="M51" s="79"/>
      <c r="N51" s="79"/>
      <c r="O51" s="79"/>
      <c r="P51" s="79"/>
      <c r="Q51" s="83" t="s">
        <v>153</v>
      </c>
      <c r="R51" s="79"/>
      <c r="S51" s="84">
        <f t="shared" si="0"/>
        <v>0</v>
      </c>
      <c r="U51">
        <v>2</v>
      </c>
      <c r="V51">
        <f t="shared" si="5"/>
        <v>255</v>
      </c>
      <c r="W51" s="84">
        <f t="shared" si="1"/>
        <v>30</v>
      </c>
      <c r="X51">
        <f t="shared" si="2"/>
        <v>8.5</v>
      </c>
      <c r="Y51" t="s">
        <v>88</v>
      </c>
      <c r="Z51" s="83" t="s">
        <v>147</v>
      </c>
      <c r="AA51">
        <f t="shared" si="3"/>
        <v>0</v>
      </c>
      <c r="AC51">
        <f t="shared" ref="AC51:AC58" si="11">X51-X50</f>
        <v>0.53333333333333321</v>
      </c>
    </row>
    <row r="52" spans="1:29">
      <c r="A52" s="82" t="s">
        <v>136</v>
      </c>
      <c r="B52" s="79"/>
      <c r="C52" s="79"/>
      <c r="D52" s="79"/>
      <c r="E52" s="79"/>
      <c r="F52" s="79"/>
      <c r="G52" s="79"/>
      <c r="H52" s="79"/>
      <c r="I52" s="79">
        <v>3</v>
      </c>
      <c r="J52" s="79">
        <v>6</v>
      </c>
      <c r="K52" s="79">
        <v>11</v>
      </c>
      <c r="L52" s="79">
        <v>6</v>
      </c>
      <c r="M52" s="79">
        <v>1</v>
      </c>
      <c r="N52" s="79">
        <v>3</v>
      </c>
      <c r="O52" s="79"/>
      <c r="P52" s="79"/>
      <c r="Q52" s="83" t="s">
        <v>153</v>
      </c>
      <c r="R52" s="79"/>
      <c r="S52" s="84">
        <f t="shared" si="0"/>
        <v>0</v>
      </c>
      <c r="U52">
        <v>3</v>
      </c>
      <c r="V52">
        <f t="shared" si="5"/>
        <v>305</v>
      </c>
      <c r="W52" s="84">
        <f t="shared" si="1"/>
        <v>30</v>
      </c>
      <c r="X52">
        <f t="shared" si="2"/>
        <v>10.166666666666666</v>
      </c>
      <c r="Y52" t="s">
        <v>88</v>
      </c>
      <c r="Z52" s="83" t="s">
        <v>147</v>
      </c>
      <c r="AA52">
        <f t="shared" si="3"/>
        <v>0</v>
      </c>
      <c r="AC52">
        <f t="shared" si="11"/>
        <v>1.6666666666666661</v>
      </c>
    </row>
    <row r="53" spans="1:29">
      <c r="A53" s="82" t="s">
        <v>137</v>
      </c>
      <c r="B53" s="79"/>
      <c r="C53" s="79"/>
      <c r="D53" s="79"/>
      <c r="E53" s="79"/>
      <c r="F53" s="79"/>
      <c r="G53" s="79"/>
      <c r="H53" s="79"/>
      <c r="I53" s="79"/>
      <c r="J53" s="79">
        <v>7</v>
      </c>
      <c r="K53" s="79">
        <v>10</v>
      </c>
      <c r="L53" s="79">
        <v>3</v>
      </c>
      <c r="M53" s="79">
        <v>3</v>
      </c>
      <c r="N53" s="79">
        <v>4</v>
      </c>
      <c r="O53" s="79">
        <v>3</v>
      </c>
      <c r="P53" s="79"/>
      <c r="Q53" s="83" t="s">
        <v>153</v>
      </c>
      <c r="R53" s="79"/>
      <c r="S53" s="84">
        <f t="shared" si="0"/>
        <v>3</v>
      </c>
      <c r="U53">
        <v>4</v>
      </c>
      <c r="V53">
        <f t="shared" si="5"/>
        <v>326</v>
      </c>
      <c r="W53" s="84">
        <f t="shared" si="1"/>
        <v>30</v>
      </c>
      <c r="X53">
        <f t="shared" si="2"/>
        <v>10.866666666666667</v>
      </c>
      <c r="Y53" t="s">
        <v>88</v>
      </c>
      <c r="Z53" s="83" t="s">
        <v>147</v>
      </c>
      <c r="AA53">
        <f t="shared" si="3"/>
        <v>0.1</v>
      </c>
      <c r="AC53">
        <f t="shared" si="11"/>
        <v>0.70000000000000107</v>
      </c>
    </row>
    <row r="54" spans="1:29">
      <c r="A54" s="82" t="s">
        <v>138</v>
      </c>
      <c r="B54" s="79"/>
      <c r="C54" s="79"/>
      <c r="D54" s="79"/>
      <c r="E54" s="79"/>
      <c r="F54" s="79"/>
      <c r="G54" s="79"/>
      <c r="H54" s="79"/>
      <c r="I54" s="79"/>
      <c r="J54" s="79">
        <v>3</v>
      </c>
      <c r="K54" s="79">
        <v>7</v>
      </c>
      <c r="L54" s="79">
        <v>1</v>
      </c>
      <c r="M54" s="79">
        <v>11</v>
      </c>
      <c r="N54" s="79">
        <v>7</v>
      </c>
      <c r="O54" s="79">
        <v>1</v>
      </c>
      <c r="P54" s="79"/>
      <c r="Q54" s="83" t="s">
        <v>153</v>
      </c>
      <c r="R54" s="79"/>
      <c r="S54" s="84">
        <f t="shared" si="0"/>
        <v>1</v>
      </c>
      <c r="U54">
        <v>5</v>
      </c>
      <c r="V54">
        <f t="shared" si="5"/>
        <v>345</v>
      </c>
      <c r="W54" s="84">
        <f t="shared" si="1"/>
        <v>30</v>
      </c>
      <c r="X54">
        <f t="shared" si="2"/>
        <v>11.5</v>
      </c>
      <c r="Y54" t="s">
        <v>88</v>
      </c>
      <c r="Z54" s="83" t="s">
        <v>147</v>
      </c>
      <c r="AA54">
        <f t="shared" si="3"/>
        <v>3.3333333333333333E-2</v>
      </c>
      <c r="AC54">
        <f t="shared" si="11"/>
        <v>0.63333333333333286</v>
      </c>
    </row>
    <row r="55" spans="1:29">
      <c r="A55" s="82" t="s">
        <v>139</v>
      </c>
      <c r="B55" s="79"/>
      <c r="C55" s="79"/>
      <c r="D55" s="79"/>
      <c r="E55" s="79"/>
      <c r="F55" s="79"/>
      <c r="G55" s="79"/>
      <c r="H55" s="79"/>
      <c r="I55" s="79"/>
      <c r="J55" s="79"/>
      <c r="K55" s="79">
        <v>7</v>
      </c>
      <c r="L55" s="79">
        <v>2</v>
      </c>
      <c r="M55" s="79">
        <v>10</v>
      </c>
      <c r="N55" s="79">
        <v>2</v>
      </c>
      <c r="O55" s="79">
        <v>3</v>
      </c>
      <c r="P55" s="79">
        <v>1</v>
      </c>
      <c r="Q55" s="83" t="s">
        <v>153</v>
      </c>
      <c r="R55" s="79">
        <v>25</v>
      </c>
      <c r="S55" s="84">
        <f t="shared" si="0"/>
        <v>4</v>
      </c>
      <c r="U55">
        <v>6</v>
      </c>
      <c r="V55">
        <f t="shared" si="5"/>
        <v>294</v>
      </c>
      <c r="W55" s="84">
        <f t="shared" si="1"/>
        <v>25</v>
      </c>
      <c r="X55">
        <f t="shared" si="2"/>
        <v>11.76</v>
      </c>
      <c r="Y55" t="s">
        <v>88</v>
      </c>
      <c r="Z55" s="83" t="s">
        <v>147</v>
      </c>
      <c r="AA55">
        <f t="shared" si="3"/>
        <v>0.16</v>
      </c>
      <c r="AC55">
        <f t="shared" si="11"/>
        <v>0.25999999999999979</v>
      </c>
    </row>
    <row r="56" spans="1:29">
      <c r="A56" s="82" t="s">
        <v>140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>
        <v>6</v>
      </c>
      <c r="N56" s="79">
        <v>1</v>
      </c>
      <c r="O56" s="79">
        <v>11</v>
      </c>
      <c r="P56" s="79">
        <v>12</v>
      </c>
      <c r="Q56" s="83" t="s">
        <v>153</v>
      </c>
      <c r="R56" s="79"/>
      <c r="S56" s="84">
        <f t="shared" si="0"/>
        <v>23</v>
      </c>
      <c r="U56">
        <v>7</v>
      </c>
      <c r="V56">
        <f t="shared" si="5"/>
        <v>407</v>
      </c>
      <c r="W56" s="84">
        <f t="shared" si="1"/>
        <v>30</v>
      </c>
      <c r="X56">
        <f t="shared" si="2"/>
        <v>13.566666666666666</v>
      </c>
      <c r="Y56" t="s">
        <v>88</v>
      </c>
      <c r="Z56" s="83" t="s">
        <v>147</v>
      </c>
      <c r="AA56">
        <f t="shared" si="3"/>
        <v>0.76666666666666672</v>
      </c>
      <c r="AC56">
        <f t="shared" si="11"/>
        <v>1.8066666666666666</v>
      </c>
    </row>
    <row r="57" spans="1:29">
      <c r="A57" s="82" t="s">
        <v>141</v>
      </c>
      <c r="B57" s="79"/>
      <c r="C57" s="79"/>
      <c r="D57" s="79"/>
      <c r="E57" s="79"/>
      <c r="F57" s="79"/>
      <c r="G57" s="79"/>
      <c r="H57" s="79"/>
      <c r="I57" s="79"/>
      <c r="J57" s="79"/>
      <c r="K57" s="79">
        <v>2</v>
      </c>
      <c r="L57" s="79"/>
      <c r="M57" s="79">
        <v>6</v>
      </c>
      <c r="N57" s="79"/>
      <c r="O57" s="79">
        <v>16</v>
      </c>
      <c r="P57" s="79">
        <v>6</v>
      </c>
      <c r="Q57" s="83" t="s">
        <v>153</v>
      </c>
      <c r="R57" s="79"/>
      <c r="S57" s="84">
        <f t="shared" si="0"/>
        <v>22</v>
      </c>
      <c r="U57">
        <v>8</v>
      </c>
      <c r="V57">
        <f t="shared" si="5"/>
        <v>400</v>
      </c>
      <c r="W57" s="84">
        <f t="shared" si="1"/>
        <v>30</v>
      </c>
      <c r="X57">
        <f t="shared" si="2"/>
        <v>13.333333333333334</v>
      </c>
      <c r="Y57" t="s">
        <v>88</v>
      </c>
      <c r="Z57" s="83" t="s">
        <v>147</v>
      </c>
      <c r="AA57">
        <f t="shared" si="3"/>
        <v>0.73333333333333328</v>
      </c>
      <c r="AC57">
        <f t="shared" si="11"/>
        <v>-0.2333333333333325</v>
      </c>
    </row>
    <row r="58" spans="1:29">
      <c r="A58" s="82" t="s">
        <v>142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>
        <v>36</v>
      </c>
      <c r="P58" s="79">
        <v>10</v>
      </c>
      <c r="Q58" s="83" t="s">
        <v>153</v>
      </c>
      <c r="R58" s="79"/>
      <c r="S58" s="84">
        <f t="shared" si="0"/>
        <v>46</v>
      </c>
      <c r="U58">
        <v>9</v>
      </c>
      <c r="V58">
        <f t="shared" si="5"/>
        <v>644</v>
      </c>
      <c r="W58" s="84">
        <f t="shared" si="1"/>
        <v>46</v>
      </c>
      <c r="X58">
        <f t="shared" si="2"/>
        <v>14</v>
      </c>
      <c r="Y58" t="s">
        <v>88</v>
      </c>
      <c r="Z58" s="83" t="s">
        <v>147</v>
      </c>
      <c r="AA58">
        <f t="shared" si="3"/>
        <v>1</v>
      </c>
      <c r="AB58" s="5">
        <f>O58/S58</f>
        <v>0.78260869565217395</v>
      </c>
      <c r="AC58">
        <f t="shared" si="11"/>
        <v>0.66666666666666607</v>
      </c>
    </row>
    <row r="59" spans="1:29">
      <c r="A59" s="82" t="s">
        <v>134</v>
      </c>
      <c r="B59" s="79">
        <v>1</v>
      </c>
      <c r="C59" s="79"/>
      <c r="D59" s="79"/>
      <c r="E59" s="79"/>
      <c r="F59" s="79">
        <v>1</v>
      </c>
      <c r="G59" s="79">
        <v>4</v>
      </c>
      <c r="H59" s="79">
        <v>8</v>
      </c>
      <c r="I59" s="79">
        <v>4</v>
      </c>
      <c r="J59" s="79"/>
      <c r="K59" s="79"/>
      <c r="L59" s="79"/>
      <c r="M59" s="79"/>
      <c r="N59" s="79"/>
      <c r="O59" s="79"/>
      <c r="P59" s="79"/>
      <c r="Q59" s="83" t="s">
        <v>17</v>
      </c>
      <c r="R59" s="79">
        <v>18</v>
      </c>
      <c r="S59" s="84">
        <f t="shared" si="0"/>
        <v>0</v>
      </c>
      <c r="U59">
        <v>1</v>
      </c>
      <c r="V59">
        <f t="shared" si="5"/>
        <v>118</v>
      </c>
      <c r="W59" s="84">
        <f t="shared" si="1"/>
        <v>18</v>
      </c>
      <c r="X59">
        <f t="shared" si="2"/>
        <v>6.5555555555555554</v>
      </c>
      <c r="Y59" t="s">
        <v>87</v>
      </c>
      <c r="Z59" s="83" t="s">
        <v>133</v>
      </c>
      <c r="AA59">
        <f t="shared" si="3"/>
        <v>0</v>
      </c>
    </row>
    <row r="60" spans="1:29">
      <c r="A60" s="82" t="s">
        <v>135</v>
      </c>
      <c r="B60" s="79"/>
      <c r="C60" s="79"/>
      <c r="D60" s="79"/>
      <c r="E60" s="79"/>
      <c r="F60" s="79"/>
      <c r="G60" s="79"/>
      <c r="H60" s="79">
        <v>1</v>
      </c>
      <c r="I60" s="79">
        <v>6</v>
      </c>
      <c r="J60" s="79">
        <v>19</v>
      </c>
      <c r="K60" s="79">
        <v>1</v>
      </c>
      <c r="L60" s="79">
        <v>3</v>
      </c>
      <c r="M60" s="79"/>
      <c r="N60" s="79"/>
      <c r="O60" s="79"/>
      <c r="P60" s="79"/>
      <c r="Q60" s="83" t="s">
        <v>17</v>
      </c>
      <c r="R60" s="79"/>
      <c r="S60" s="84">
        <f t="shared" si="0"/>
        <v>0</v>
      </c>
      <c r="U60">
        <v>2</v>
      </c>
      <c r="V60">
        <f t="shared" si="5"/>
        <v>269</v>
      </c>
      <c r="W60" s="84">
        <f t="shared" si="1"/>
        <v>30</v>
      </c>
      <c r="X60">
        <f t="shared" si="2"/>
        <v>8.9666666666666668</v>
      </c>
      <c r="Y60" t="s">
        <v>87</v>
      </c>
      <c r="Z60" s="83" t="s">
        <v>133</v>
      </c>
      <c r="AA60">
        <f t="shared" si="3"/>
        <v>0</v>
      </c>
      <c r="AC60">
        <f t="shared" ref="AC60:AC67" si="12">X60-X59</f>
        <v>2.4111111111111114</v>
      </c>
    </row>
    <row r="61" spans="1:29">
      <c r="A61" s="82" t="s">
        <v>136</v>
      </c>
      <c r="B61" s="79"/>
      <c r="C61" s="79"/>
      <c r="D61" s="79"/>
      <c r="E61" s="79"/>
      <c r="F61" s="79"/>
      <c r="G61" s="79"/>
      <c r="H61" s="79">
        <v>3</v>
      </c>
      <c r="I61" s="79">
        <v>3</v>
      </c>
      <c r="J61" s="79">
        <v>4</v>
      </c>
      <c r="K61" s="79">
        <v>7</v>
      </c>
      <c r="L61" s="79">
        <v>3</v>
      </c>
      <c r="M61" s="79">
        <v>7</v>
      </c>
      <c r="N61" s="79">
        <v>1</v>
      </c>
      <c r="O61" s="79"/>
      <c r="P61" s="79"/>
      <c r="Q61" s="83" t="s">
        <v>17</v>
      </c>
      <c r="R61" s="79">
        <v>28</v>
      </c>
      <c r="S61" s="84">
        <f t="shared" si="0"/>
        <v>0</v>
      </c>
      <c r="U61">
        <v>3</v>
      </c>
      <c r="V61">
        <f t="shared" si="5"/>
        <v>281</v>
      </c>
      <c r="W61" s="84">
        <f t="shared" si="1"/>
        <v>28</v>
      </c>
      <c r="X61">
        <f t="shared" si="2"/>
        <v>10.035714285714286</v>
      </c>
      <c r="Y61" t="s">
        <v>87</v>
      </c>
      <c r="Z61" s="83" t="s">
        <v>133</v>
      </c>
      <c r="AA61">
        <f t="shared" si="3"/>
        <v>0</v>
      </c>
      <c r="AC61">
        <f t="shared" si="12"/>
        <v>1.0690476190476197</v>
      </c>
    </row>
    <row r="62" spans="1:29">
      <c r="A62" s="82" t="s">
        <v>137</v>
      </c>
      <c r="B62" s="79"/>
      <c r="C62" s="79"/>
      <c r="D62" s="79"/>
      <c r="E62" s="79"/>
      <c r="F62" s="79"/>
      <c r="G62" s="79"/>
      <c r="H62" s="79"/>
      <c r="I62" s="79"/>
      <c r="J62" s="79">
        <v>7</v>
      </c>
      <c r="K62" s="79">
        <v>10</v>
      </c>
      <c r="L62" s="79">
        <v>3</v>
      </c>
      <c r="M62" s="79">
        <v>3</v>
      </c>
      <c r="N62" s="79">
        <v>4</v>
      </c>
      <c r="O62" s="79">
        <v>3</v>
      </c>
      <c r="P62" s="79"/>
      <c r="Q62" s="83" t="s">
        <v>17</v>
      </c>
      <c r="R62" s="79"/>
      <c r="S62" s="84">
        <f t="shared" si="0"/>
        <v>3</v>
      </c>
      <c r="U62">
        <v>4</v>
      </c>
      <c r="V62">
        <f t="shared" si="5"/>
        <v>326</v>
      </c>
      <c r="W62" s="84">
        <f t="shared" si="1"/>
        <v>30</v>
      </c>
      <c r="X62">
        <f t="shared" si="2"/>
        <v>10.866666666666667</v>
      </c>
      <c r="Y62" t="s">
        <v>87</v>
      </c>
      <c r="Z62" s="83" t="s">
        <v>133</v>
      </c>
      <c r="AA62">
        <f t="shared" si="3"/>
        <v>0.1</v>
      </c>
      <c r="AC62">
        <f t="shared" si="12"/>
        <v>0.83095238095238066</v>
      </c>
    </row>
    <row r="63" spans="1:29">
      <c r="A63" s="82" t="s">
        <v>138</v>
      </c>
      <c r="B63" s="79"/>
      <c r="C63" s="79"/>
      <c r="D63" s="79"/>
      <c r="E63" s="79"/>
      <c r="F63" s="79"/>
      <c r="G63" s="79"/>
      <c r="H63" s="79"/>
      <c r="I63" s="79"/>
      <c r="J63" s="79">
        <v>1</v>
      </c>
      <c r="K63" s="79">
        <v>4</v>
      </c>
      <c r="L63" s="79"/>
      <c r="M63" s="79">
        <v>8</v>
      </c>
      <c r="N63" s="79">
        <v>1</v>
      </c>
      <c r="O63" s="79">
        <v>9</v>
      </c>
      <c r="P63" s="79">
        <v>7</v>
      </c>
      <c r="Q63" s="83" t="s">
        <v>17</v>
      </c>
      <c r="R63" s="79"/>
      <c r="S63" s="84">
        <f t="shared" si="0"/>
        <v>16</v>
      </c>
      <c r="U63">
        <v>5</v>
      </c>
      <c r="V63">
        <f t="shared" si="5"/>
        <v>382</v>
      </c>
      <c r="W63" s="84">
        <f t="shared" si="1"/>
        <v>30</v>
      </c>
      <c r="X63">
        <f t="shared" si="2"/>
        <v>12.733333333333333</v>
      </c>
      <c r="Y63" t="s">
        <v>87</v>
      </c>
      <c r="Z63" s="83" t="s">
        <v>133</v>
      </c>
      <c r="AA63">
        <f t="shared" si="3"/>
        <v>0.53333333333333333</v>
      </c>
      <c r="AC63">
        <f t="shared" si="12"/>
        <v>1.8666666666666654</v>
      </c>
    </row>
    <row r="64" spans="1:29">
      <c r="A64" s="82" t="s">
        <v>139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>
        <v>4</v>
      </c>
      <c r="N64" s="79"/>
      <c r="O64" s="79">
        <v>12</v>
      </c>
      <c r="P64" s="79">
        <v>14</v>
      </c>
      <c r="Q64" s="83" t="s">
        <v>17</v>
      </c>
      <c r="R64" s="79"/>
      <c r="S64" s="84">
        <f t="shared" si="0"/>
        <v>26</v>
      </c>
      <c r="U64">
        <v>6</v>
      </c>
      <c r="V64">
        <f t="shared" si="5"/>
        <v>412</v>
      </c>
      <c r="W64" s="84">
        <f t="shared" si="1"/>
        <v>30</v>
      </c>
      <c r="X64">
        <f t="shared" si="2"/>
        <v>13.733333333333333</v>
      </c>
      <c r="Y64" t="s">
        <v>87</v>
      </c>
      <c r="Z64" s="83" t="s">
        <v>133</v>
      </c>
      <c r="AA64">
        <f t="shared" si="3"/>
        <v>0.8666666666666667</v>
      </c>
      <c r="AB64" s="5">
        <f>O64/S64</f>
        <v>0.46153846153846156</v>
      </c>
      <c r="AC64">
        <f t="shared" si="12"/>
        <v>1</v>
      </c>
    </row>
    <row r="65" spans="1:29">
      <c r="A65" s="82" t="s">
        <v>140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>
        <v>2</v>
      </c>
      <c r="N65" s="79"/>
      <c r="O65" s="79">
        <v>10</v>
      </c>
      <c r="P65" s="79">
        <v>18</v>
      </c>
      <c r="Q65" s="83" t="s">
        <v>17</v>
      </c>
      <c r="R65" s="79"/>
      <c r="S65" s="84">
        <f t="shared" si="0"/>
        <v>28</v>
      </c>
      <c r="U65">
        <v>7</v>
      </c>
      <c r="V65">
        <f t="shared" si="5"/>
        <v>416</v>
      </c>
      <c r="W65" s="84">
        <f t="shared" si="1"/>
        <v>30</v>
      </c>
      <c r="X65">
        <f t="shared" si="2"/>
        <v>13.866666666666667</v>
      </c>
      <c r="Y65" t="s">
        <v>87</v>
      </c>
      <c r="Z65" s="83" t="s">
        <v>133</v>
      </c>
      <c r="AA65">
        <f t="shared" si="3"/>
        <v>0.93333333333333335</v>
      </c>
      <c r="AB65" s="5">
        <f>O65/S65</f>
        <v>0.35714285714285715</v>
      </c>
      <c r="AC65">
        <f t="shared" si="12"/>
        <v>0.13333333333333464</v>
      </c>
    </row>
    <row r="66" spans="1:29">
      <c r="A66" s="82" t="s">
        <v>141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>
        <v>20</v>
      </c>
      <c r="P66" s="79">
        <v>10</v>
      </c>
      <c r="Q66" s="83" t="s">
        <v>17</v>
      </c>
      <c r="R66" s="79"/>
      <c r="S66" s="84">
        <f t="shared" si="0"/>
        <v>30</v>
      </c>
      <c r="U66">
        <v>8</v>
      </c>
      <c r="V66">
        <f t="shared" si="5"/>
        <v>420</v>
      </c>
      <c r="W66" s="84">
        <f t="shared" si="1"/>
        <v>30</v>
      </c>
      <c r="X66">
        <f t="shared" si="2"/>
        <v>14</v>
      </c>
      <c r="Y66" t="s">
        <v>87</v>
      </c>
      <c r="Z66" s="83" t="s">
        <v>133</v>
      </c>
      <c r="AA66">
        <f t="shared" si="3"/>
        <v>1</v>
      </c>
      <c r="AB66" s="5">
        <f>O66/S66</f>
        <v>0.66666666666666663</v>
      </c>
      <c r="AC66">
        <f t="shared" si="12"/>
        <v>0.13333333333333286</v>
      </c>
    </row>
    <row r="67" spans="1:29">
      <c r="A67" s="82" t="s">
        <v>142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>
        <v>26</v>
      </c>
      <c r="P67" s="79">
        <v>9</v>
      </c>
      <c r="Q67" s="83" t="s">
        <v>17</v>
      </c>
      <c r="R67" s="79"/>
      <c r="S67" s="84">
        <f t="shared" si="0"/>
        <v>35</v>
      </c>
      <c r="U67">
        <v>9</v>
      </c>
      <c r="V67">
        <f t="shared" si="5"/>
        <v>490</v>
      </c>
      <c r="W67" s="84">
        <f t="shared" si="1"/>
        <v>35</v>
      </c>
      <c r="X67">
        <f t="shared" si="2"/>
        <v>14</v>
      </c>
      <c r="Y67" t="s">
        <v>87</v>
      </c>
      <c r="Z67" s="83" t="s">
        <v>133</v>
      </c>
      <c r="AA67">
        <f t="shared" si="3"/>
        <v>1</v>
      </c>
      <c r="AB67" s="5">
        <f>O67/S67</f>
        <v>0.74285714285714288</v>
      </c>
      <c r="AC67">
        <f t="shared" si="12"/>
        <v>0</v>
      </c>
    </row>
    <row r="68" spans="1:29">
      <c r="A68" s="82" t="s">
        <v>134</v>
      </c>
      <c r="B68" s="79"/>
      <c r="C68" s="79"/>
      <c r="D68" s="79"/>
      <c r="E68" s="79"/>
      <c r="F68" s="79"/>
      <c r="G68" s="79"/>
      <c r="H68" s="79">
        <v>8</v>
      </c>
      <c r="I68" s="79">
        <v>12</v>
      </c>
      <c r="J68" s="79">
        <v>10</v>
      </c>
      <c r="K68" s="79"/>
      <c r="L68" s="79"/>
      <c r="M68" s="79"/>
      <c r="N68" s="79"/>
      <c r="O68" s="79"/>
      <c r="P68" s="79"/>
      <c r="Q68" s="83" t="s">
        <v>18</v>
      </c>
      <c r="R68" s="79"/>
      <c r="S68" s="84">
        <f t="shared" ref="S68:S86" si="13">O68+P68</f>
        <v>0</v>
      </c>
      <c r="U68">
        <v>1</v>
      </c>
      <c r="V68">
        <f t="shared" si="5"/>
        <v>242</v>
      </c>
      <c r="W68" s="84">
        <f t="shared" ref="W68:W86" si="14">SUM(B68:N68,S68)</f>
        <v>30</v>
      </c>
      <c r="X68">
        <f t="shared" ref="X68:X86" si="15">V68/W68</f>
        <v>8.0666666666666664</v>
      </c>
      <c r="Y68" t="s">
        <v>87</v>
      </c>
      <c r="Z68" s="83" t="s">
        <v>145</v>
      </c>
      <c r="AA68">
        <f t="shared" ref="AA68:AA86" si="16">S68/W68</f>
        <v>0</v>
      </c>
    </row>
    <row r="69" spans="1:29">
      <c r="A69" s="82" t="s">
        <v>135</v>
      </c>
      <c r="B69" s="79"/>
      <c r="C69" s="79"/>
      <c r="D69" s="79"/>
      <c r="E69" s="79"/>
      <c r="F69" s="79"/>
      <c r="G69" s="79"/>
      <c r="H69" s="79">
        <v>4</v>
      </c>
      <c r="I69" s="79">
        <v>6</v>
      </c>
      <c r="J69" s="79">
        <v>14</v>
      </c>
      <c r="K69" s="79">
        <v>3</v>
      </c>
      <c r="L69" s="79">
        <v>3</v>
      </c>
      <c r="M69" s="79"/>
      <c r="N69" s="79"/>
      <c r="O69" s="79"/>
      <c r="P69" s="79"/>
      <c r="Q69" s="83" t="s">
        <v>18</v>
      </c>
      <c r="R69" s="79"/>
      <c r="S69" s="84">
        <f t="shared" si="13"/>
        <v>0</v>
      </c>
      <c r="U69">
        <v>2</v>
      </c>
      <c r="V69">
        <f t="shared" ref="V69:V86" si="17">B69*$B$1+C69*$C$1+D69*$D$1+E69*$E$1+F69*$F$1+G69*$G$1+H69*$H$1+I69*$I$1+J69*$J$1+K69*$K$1+L69*$L$1+M69*$M$1+N69*$N$1+O69*$O$1+S69*$S$1</f>
        <v>265</v>
      </c>
      <c r="W69" s="84">
        <f t="shared" si="14"/>
        <v>30</v>
      </c>
      <c r="X69">
        <f t="shared" si="15"/>
        <v>8.8333333333333339</v>
      </c>
      <c r="Y69" t="s">
        <v>87</v>
      </c>
      <c r="Z69" s="83" t="s">
        <v>145</v>
      </c>
      <c r="AA69">
        <f t="shared" si="16"/>
        <v>0</v>
      </c>
      <c r="AC69">
        <f t="shared" ref="AC69:AC76" si="18">X69-X68</f>
        <v>0.7666666666666675</v>
      </c>
    </row>
    <row r="70" spans="1:29">
      <c r="A70" s="82" t="s">
        <v>136</v>
      </c>
      <c r="B70" s="79"/>
      <c r="C70" s="79"/>
      <c r="D70" s="79"/>
      <c r="E70" s="79"/>
      <c r="F70" s="79"/>
      <c r="G70" s="79"/>
      <c r="H70" s="79">
        <v>1</v>
      </c>
      <c r="I70" s="79">
        <v>4</v>
      </c>
      <c r="J70" s="79">
        <v>8</v>
      </c>
      <c r="K70" s="79">
        <v>7</v>
      </c>
      <c r="L70" s="79">
        <v>4</v>
      </c>
      <c r="M70" s="79">
        <v>5</v>
      </c>
      <c r="N70" s="79">
        <v>1</v>
      </c>
      <c r="O70" s="79"/>
      <c r="P70" s="79"/>
      <c r="Q70" s="83" t="s">
        <v>18</v>
      </c>
      <c r="R70" s="79"/>
      <c r="S70" s="84">
        <f t="shared" si="13"/>
        <v>0</v>
      </c>
      <c r="U70">
        <v>3</v>
      </c>
      <c r="V70">
        <f t="shared" si="17"/>
        <v>298</v>
      </c>
      <c r="W70" s="84">
        <f t="shared" si="14"/>
        <v>30</v>
      </c>
      <c r="X70">
        <f t="shared" si="15"/>
        <v>9.9333333333333336</v>
      </c>
      <c r="Y70" t="s">
        <v>87</v>
      </c>
      <c r="Z70" s="83" t="s">
        <v>145</v>
      </c>
      <c r="AA70">
        <f t="shared" si="16"/>
        <v>0</v>
      </c>
      <c r="AC70">
        <f t="shared" si="18"/>
        <v>1.0999999999999996</v>
      </c>
    </row>
    <row r="71" spans="1:29">
      <c r="A71" s="82" t="s">
        <v>137</v>
      </c>
      <c r="B71" s="79"/>
      <c r="C71" s="79"/>
      <c r="D71" s="79"/>
      <c r="E71" s="79"/>
      <c r="F71" s="79"/>
      <c r="G71" s="79"/>
      <c r="H71" s="79"/>
      <c r="I71" s="79"/>
      <c r="J71" s="79"/>
      <c r="K71" s="79">
        <v>1</v>
      </c>
      <c r="L71" s="79">
        <v>1</v>
      </c>
      <c r="M71" s="79">
        <v>13</v>
      </c>
      <c r="N71" s="79">
        <v>9</v>
      </c>
      <c r="O71" s="79">
        <v>3</v>
      </c>
      <c r="P71" s="79">
        <v>3</v>
      </c>
      <c r="Q71" s="83" t="s">
        <v>18</v>
      </c>
      <c r="R71" s="79"/>
      <c r="S71" s="84">
        <f t="shared" si="13"/>
        <v>6</v>
      </c>
      <c r="U71">
        <v>4</v>
      </c>
      <c r="V71">
        <f t="shared" si="17"/>
        <v>378</v>
      </c>
      <c r="W71" s="84">
        <f t="shared" si="14"/>
        <v>30</v>
      </c>
      <c r="X71">
        <f t="shared" si="15"/>
        <v>12.6</v>
      </c>
      <c r="Y71" t="s">
        <v>87</v>
      </c>
      <c r="Z71" s="83" t="s">
        <v>145</v>
      </c>
      <c r="AA71">
        <f t="shared" si="16"/>
        <v>0.2</v>
      </c>
      <c r="AC71">
        <f t="shared" si="18"/>
        <v>2.6666666666666661</v>
      </c>
    </row>
    <row r="72" spans="1:29">
      <c r="A72" s="82" t="s">
        <v>138</v>
      </c>
      <c r="B72" s="79"/>
      <c r="C72" s="79"/>
      <c r="D72" s="79"/>
      <c r="E72" s="79"/>
      <c r="F72" s="79"/>
      <c r="G72" s="79"/>
      <c r="H72" s="79"/>
      <c r="I72" s="79"/>
      <c r="J72" s="79">
        <v>3</v>
      </c>
      <c r="K72" s="79">
        <v>1</v>
      </c>
      <c r="L72" s="79"/>
      <c r="M72" s="79">
        <v>4</v>
      </c>
      <c r="N72" s="79"/>
      <c r="O72" s="79">
        <v>15</v>
      </c>
      <c r="P72" s="79">
        <v>7</v>
      </c>
      <c r="Q72" s="83" t="s">
        <v>18</v>
      </c>
      <c r="R72" s="79"/>
      <c r="S72" s="84">
        <f t="shared" si="13"/>
        <v>22</v>
      </c>
      <c r="U72">
        <v>5</v>
      </c>
      <c r="V72">
        <f t="shared" si="17"/>
        <v>393</v>
      </c>
      <c r="W72" s="84">
        <f t="shared" si="14"/>
        <v>30</v>
      </c>
      <c r="X72">
        <f t="shared" si="15"/>
        <v>13.1</v>
      </c>
      <c r="Y72" t="s">
        <v>87</v>
      </c>
      <c r="Z72" s="83" t="s">
        <v>145</v>
      </c>
      <c r="AA72">
        <f t="shared" si="16"/>
        <v>0.73333333333333328</v>
      </c>
      <c r="AC72">
        <f t="shared" si="18"/>
        <v>0.5</v>
      </c>
    </row>
    <row r="73" spans="1:29">
      <c r="A73" s="82" t="s">
        <v>139</v>
      </c>
      <c r="B73" s="79"/>
      <c r="C73" s="79"/>
      <c r="D73" s="79"/>
      <c r="E73" s="79"/>
      <c r="F73" s="79"/>
      <c r="G73" s="79"/>
      <c r="H73" s="79"/>
      <c r="I73" s="79"/>
      <c r="J73" s="79"/>
      <c r="K73" s="79">
        <v>1</v>
      </c>
      <c r="L73" s="79"/>
      <c r="M73" s="79">
        <v>1</v>
      </c>
      <c r="N73" s="79"/>
      <c r="O73" s="79">
        <v>15</v>
      </c>
      <c r="P73" s="79">
        <v>13</v>
      </c>
      <c r="Q73" s="83" t="s">
        <v>18</v>
      </c>
      <c r="R73" s="79"/>
      <c r="S73" s="84">
        <f t="shared" si="13"/>
        <v>28</v>
      </c>
      <c r="U73">
        <v>6</v>
      </c>
      <c r="V73">
        <f t="shared" si="17"/>
        <v>414</v>
      </c>
      <c r="W73" s="84">
        <f t="shared" si="14"/>
        <v>30</v>
      </c>
      <c r="X73">
        <f t="shared" si="15"/>
        <v>13.8</v>
      </c>
      <c r="Y73" t="s">
        <v>87</v>
      </c>
      <c r="Z73" s="83" t="s">
        <v>145</v>
      </c>
      <c r="AA73">
        <f t="shared" si="16"/>
        <v>0.93333333333333335</v>
      </c>
      <c r="AC73">
        <f t="shared" si="18"/>
        <v>0.70000000000000107</v>
      </c>
    </row>
    <row r="74" spans="1:29">
      <c r="A74" s="82" t="s">
        <v>140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>
        <v>1</v>
      </c>
      <c r="N74" s="79"/>
      <c r="O74" s="79">
        <v>15</v>
      </c>
      <c r="P74" s="79">
        <v>14</v>
      </c>
      <c r="Q74" s="83" t="s">
        <v>18</v>
      </c>
      <c r="R74" s="79"/>
      <c r="S74" s="84">
        <f t="shared" si="13"/>
        <v>29</v>
      </c>
      <c r="U74">
        <v>7</v>
      </c>
      <c r="V74">
        <f t="shared" si="17"/>
        <v>418</v>
      </c>
      <c r="W74" s="84">
        <f t="shared" si="14"/>
        <v>30</v>
      </c>
      <c r="X74">
        <f t="shared" si="15"/>
        <v>13.933333333333334</v>
      </c>
      <c r="Y74" t="s">
        <v>87</v>
      </c>
      <c r="Z74" s="83" t="s">
        <v>145</v>
      </c>
      <c r="AA74">
        <f t="shared" si="16"/>
        <v>0.96666666666666667</v>
      </c>
      <c r="AB74" s="5">
        <f>O74/S74</f>
        <v>0.51724137931034486</v>
      </c>
      <c r="AC74">
        <f t="shared" si="18"/>
        <v>0.13333333333333286</v>
      </c>
    </row>
    <row r="75" spans="1:29">
      <c r="A75" s="82" t="s">
        <v>141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>
        <v>18</v>
      </c>
      <c r="P75" s="79">
        <v>12</v>
      </c>
      <c r="Q75" s="83" t="s">
        <v>18</v>
      </c>
      <c r="R75" s="82" t="s">
        <v>154</v>
      </c>
      <c r="S75" s="84">
        <f t="shared" si="13"/>
        <v>30</v>
      </c>
      <c r="U75">
        <v>8</v>
      </c>
      <c r="V75">
        <f t="shared" si="17"/>
        <v>420</v>
      </c>
      <c r="W75" s="84">
        <f t="shared" si="14"/>
        <v>30</v>
      </c>
      <c r="X75">
        <f t="shared" si="15"/>
        <v>14</v>
      </c>
      <c r="Y75" t="s">
        <v>87</v>
      </c>
      <c r="Z75" s="83" t="s">
        <v>145</v>
      </c>
      <c r="AA75">
        <f t="shared" si="16"/>
        <v>1</v>
      </c>
      <c r="AB75" s="5">
        <f>O75/S75</f>
        <v>0.6</v>
      </c>
      <c r="AC75">
        <f t="shared" si="18"/>
        <v>6.666666666666643E-2</v>
      </c>
    </row>
    <row r="76" spans="1:29">
      <c r="A76" s="82" t="s">
        <v>142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>
        <v>54</v>
      </c>
      <c r="P76" s="79">
        <v>6</v>
      </c>
      <c r="Q76" s="83" t="s">
        <v>18</v>
      </c>
      <c r="R76" s="82" t="s">
        <v>155</v>
      </c>
      <c r="S76" s="84">
        <f t="shared" si="13"/>
        <v>60</v>
      </c>
      <c r="U76">
        <v>9</v>
      </c>
      <c r="V76">
        <f t="shared" si="17"/>
        <v>840</v>
      </c>
      <c r="W76" s="84">
        <f t="shared" si="14"/>
        <v>60</v>
      </c>
      <c r="X76">
        <f t="shared" si="15"/>
        <v>14</v>
      </c>
      <c r="Y76" t="s">
        <v>87</v>
      </c>
      <c r="Z76" s="83" t="s">
        <v>145</v>
      </c>
      <c r="AA76">
        <f t="shared" si="16"/>
        <v>1</v>
      </c>
      <c r="AB76" s="5">
        <f>O76/S76</f>
        <v>0.9</v>
      </c>
      <c r="AC76">
        <f t="shared" si="18"/>
        <v>0</v>
      </c>
    </row>
    <row r="77" spans="1:29">
      <c r="A77" s="82" t="s">
        <v>131</v>
      </c>
      <c r="B77" s="79"/>
      <c r="C77" s="79"/>
      <c r="D77" s="79"/>
      <c r="E77" s="79"/>
      <c r="F77" s="79">
        <v>3</v>
      </c>
      <c r="G77" s="79">
        <v>8</v>
      </c>
      <c r="H77" s="79">
        <v>11</v>
      </c>
      <c r="I77" s="79">
        <v>1</v>
      </c>
      <c r="J77" s="79"/>
      <c r="K77" s="79"/>
      <c r="L77" s="79"/>
      <c r="M77" s="79"/>
      <c r="N77" s="79"/>
      <c r="O77" s="79"/>
      <c r="P77" s="79"/>
      <c r="Q77" s="83" t="s">
        <v>19</v>
      </c>
      <c r="R77" s="79">
        <v>23</v>
      </c>
      <c r="S77" s="84">
        <f t="shared" si="13"/>
        <v>0</v>
      </c>
      <c r="U77">
        <v>1</v>
      </c>
      <c r="V77">
        <f t="shared" si="17"/>
        <v>148</v>
      </c>
      <c r="W77" s="84">
        <f t="shared" si="14"/>
        <v>23</v>
      </c>
      <c r="X77">
        <f t="shared" si="15"/>
        <v>6.4347826086956523</v>
      </c>
      <c r="Y77" t="s">
        <v>87</v>
      </c>
      <c r="Z77" s="83" t="s">
        <v>147</v>
      </c>
      <c r="AA77">
        <f t="shared" si="16"/>
        <v>0</v>
      </c>
    </row>
    <row r="78" spans="1:29">
      <c r="A78" s="82" t="s">
        <v>134</v>
      </c>
      <c r="B78" s="79"/>
      <c r="C78" s="79"/>
      <c r="D78" s="79"/>
      <c r="E78" s="79"/>
      <c r="F78" s="79"/>
      <c r="G78" s="79">
        <v>2</v>
      </c>
      <c r="H78" s="79">
        <v>9</v>
      </c>
      <c r="I78" s="79">
        <v>15</v>
      </c>
      <c r="J78" s="79">
        <v>4</v>
      </c>
      <c r="K78" s="79"/>
      <c r="L78" s="79"/>
      <c r="M78" s="79"/>
      <c r="N78" s="79"/>
      <c r="O78" s="79"/>
      <c r="P78" s="79"/>
      <c r="Q78" s="83" t="s">
        <v>19</v>
      </c>
      <c r="R78" s="79"/>
      <c r="S78" s="84">
        <f t="shared" si="13"/>
        <v>0</v>
      </c>
      <c r="U78">
        <v>2</v>
      </c>
      <c r="V78">
        <f t="shared" si="17"/>
        <v>231</v>
      </c>
      <c r="W78" s="84">
        <f t="shared" si="14"/>
        <v>30</v>
      </c>
      <c r="X78">
        <f t="shared" si="15"/>
        <v>7.7</v>
      </c>
      <c r="Y78" t="s">
        <v>87</v>
      </c>
      <c r="Z78" s="83" t="s">
        <v>147</v>
      </c>
      <c r="AA78">
        <f t="shared" si="16"/>
        <v>0</v>
      </c>
      <c r="AC78">
        <f t="shared" ref="AC78:AC86" si="19">X78-X77</f>
        <v>1.2652173913043478</v>
      </c>
    </row>
    <row r="79" spans="1:29">
      <c r="A79" s="82" t="s">
        <v>135</v>
      </c>
      <c r="B79" s="79"/>
      <c r="C79" s="79"/>
      <c r="D79" s="79"/>
      <c r="E79" s="79"/>
      <c r="F79" s="79"/>
      <c r="G79" s="79"/>
      <c r="H79" s="79">
        <v>1</v>
      </c>
      <c r="I79" s="79">
        <v>11</v>
      </c>
      <c r="J79" s="79">
        <v>13</v>
      </c>
      <c r="K79" s="79">
        <v>3</v>
      </c>
      <c r="L79" s="79">
        <v>2</v>
      </c>
      <c r="M79" s="79"/>
      <c r="N79" s="79"/>
      <c r="O79" s="79"/>
      <c r="P79" s="79"/>
      <c r="Q79" s="83" t="s">
        <v>19</v>
      </c>
      <c r="R79" s="79"/>
      <c r="S79" s="84">
        <f t="shared" si="13"/>
        <v>0</v>
      </c>
      <c r="U79">
        <v>3</v>
      </c>
      <c r="V79">
        <f t="shared" si="17"/>
        <v>264</v>
      </c>
      <c r="W79" s="84">
        <f t="shared" si="14"/>
        <v>30</v>
      </c>
      <c r="X79">
        <f t="shared" si="15"/>
        <v>8.8000000000000007</v>
      </c>
      <c r="Y79" t="s">
        <v>87</v>
      </c>
      <c r="Z79" s="83" t="s">
        <v>147</v>
      </c>
      <c r="AA79">
        <f t="shared" si="16"/>
        <v>0</v>
      </c>
      <c r="AC79">
        <f t="shared" si="19"/>
        <v>1.1000000000000005</v>
      </c>
    </row>
    <row r="80" spans="1:29">
      <c r="A80" s="82" t="s">
        <v>136</v>
      </c>
      <c r="B80" s="79"/>
      <c r="C80" s="79"/>
      <c r="D80" s="79"/>
      <c r="E80" s="79"/>
      <c r="F80" s="79"/>
      <c r="G80" s="79"/>
      <c r="H80" s="79">
        <v>2</v>
      </c>
      <c r="I80" s="79"/>
      <c r="J80" s="79">
        <v>6</v>
      </c>
      <c r="K80" s="79">
        <v>10</v>
      </c>
      <c r="L80" s="79">
        <v>3</v>
      </c>
      <c r="M80" s="79">
        <v>5</v>
      </c>
      <c r="N80" s="79">
        <v>4</v>
      </c>
      <c r="O80" s="79"/>
      <c r="P80" s="79"/>
      <c r="Q80" s="83" t="s">
        <v>19</v>
      </c>
      <c r="R80" s="79"/>
      <c r="S80" s="84">
        <f t="shared" si="13"/>
        <v>0</v>
      </c>
      <c r="U80">
        <v>4</v>
      </c>
      <c r="V80">
        <f t="shared" si="17"/>
        <v>313</v>
      </c>
      <c r="W80" s="84">
        <f t="shared" si="14"/>
        <v>30</v>
      </c>
      <c r="X80">
        <f t="shared" si="15"/>
        <v>10.433333333333334</v>
      </c>
      <c r="Y80" t="s">
        <v>87</v>
      </c>
      <c r="Z80" s="83" t="s">
        <v>147</v>
      </c>
      <c r="AA80">
        <f t="shared" si="16"/>
        <v>0</v>
      </c>
      <c r="AC80">
        <f t="shared" si="19"/>
        <v>1.6333333333333329</v>
      </c>
    </row>
    <row r="81" spans="1:29">
      <c r="A81" s="82" t="s">
        <v>137</v>
      </c>
      <c r="B81" s="79"/>
      <c r="C81" s="79"/>
      <c r="D81" s="79"/>
      <c r="E81" s="79"/>
      <c r="F81" s="79"/>
      <c r="G81" s="79"/>
      <c r="H81" s="79"/>
      <c r="I81" s="79"/>
      <c r="J81" s="79"/>
      <c r="K81" s="79">
        <v>2</v>
      </c>
      <c r="L81" s="79"/>
      <c r="M81" s="79">
        <v>9</v>
      </c>
      <c r="N81" s="79">
        <v>6</v>
      </c>
      <c r="O81" s="79">
        <v>3</v>
      </c>
      <c r="P81" s="79">
        <v>10</v>
      </c>
      <c r="Q81" s="83" t="s">
        <v>19</v>
      </c>
      <c r="R81" s="79"/>
      <c r="S81" s="84">
        <f t="shared" si="13"/>
        <v>13</v>
      </c>
      <c r="U81">
        <v>5</v>
      </c>
      <c r="V81">
        <f t="shared" si="17"/>
        <v>388</v>
      </c>
      <c r="W81" s="84">
        <f t="shared" si="14"/>
        <v>30</v>
      </c>
      <c r="X81">
        <f t="shared" si="15"/>
        <v>12.933333333333334</v>
      </c>
      <c r="Y81" t="s">
        <v>87</v>
      </c>
      <c r="Z81" s="83" t="s">
        <v>147</v>
      </c>
      <c r="AA81">
        <f t="shared" si="16"/>
        <v>0.43333333333333335</v>
      </c>
      <c r="AC81">
        <f t="shared" si="19"/>
        <v>2.5</v>
      </c>
    </row>
    <row r="82" spans="1:29">
      <c r="A82" s="82" t="s">
        <v>138</v>
      </c>
      <c r="B82" s="79"/>
      <c r="C82" s="79"/>
      <c r="D82" s="79"/>
      <c r="E82" s="79"/>
      <c r="F82" s="79"/>
      <c r="G82" s="79"/>
      <c r="H82" s="79"/>
      <c r="I82" s="79"/>
      <c r="J82" s="79"/>
      <c r="K82" s="79">
        <v>1</v>
      </c>
      <c r="L82" s="79"/>
      <c r="M82" s="79">
        <v>5</v>
      </c>
      <c r="N82" s="79"/>
      <c r="O82" s="79">
        <v>7</v>
      </c>
      <c r="P82" s="79">
        <v>16</v>
      </c>
      <c r="Q82" s="83" t="s">
        <v>19</v>
      </c>
      <c r="R82" s="79">
        <v>29</v>
      </c>
      <c r="S82" s="84">
        <f t="shared" si="13"/>
        <v>23</v>
      </c>
      <c r="U82">
        <v>6</v>
      </c>
      <c r="V82">
        <f t="shared" si="17"/>
        <v>392</v>
      </c>
      <c r="W82" s="84">
        <f t="shared" si="14"/>
        <v>29</v>
      </c>
      <c r="X82">
        <f t="shared" si="15"/>
        <v>13.517241379310345</v>
      </c>
      <c r="Y82" t="s">
        <v>87</v>
      </c>
      <c r="Z82" s="83" t="s">
        <v>147</v>
      </c>
      <c r="AA82">
        <f t="shared" si="16"/>
        <v>0.7931034482758621</v>
      </c>
      <c r="AC82">
        <f t="shared" si="19"/>
        <v>0.58390804597701162</v>
      </c>
    </row>
    <row r="83" spans="1:29">
      <c r="A83" s="82" t="s">
        <v>139</v>
      </c>
      <c r="B83" s="79"/>
      <c r="C83" s="79"/>
      <c r="D83" s="79"/>
      <c r="E83" s="79"/>
      <c r="F83" s="79"/>
      <c r="G83" s="79"/>
      <c r="H83" s="79"/>
      <c r="I83" s="79"/>
      <c r="J83" s="79"/>
      <c r="K83" s="79">
        <v>2</v>
      </c>
      <c r="L83" s="79"/>
      <c r="M83" s="79">
        <v>1</v>
      </c>
      <c r="N83" s="79"/>
      <c r="O83" s="79">
        <v>16</v>
      </c>
      <c r="P83" s="79">
        <v>11</v>
      </c>
      <c r="Q83" s="83" t="s">
        <v>19</v>
      </c>
      <c r="R83" s="79"/>
      <c r="S83" s="84">
        <f t="shared" si="13"/>
        <v>27</v>
      </c>
      <c r="U83">
        <v>7</v>
      </c>
      <c r="V83">
        <f t="shared" si="17"/>
        <v>410</v>
      </c>
      <c r="W83" s="84">
        <f t="shared" si="14"/>
        <v>30</v>
      </c>
      <c r="X83">
        <f t="shared" si="15"/>
        <v>13.666666666666666</v>
      </c>
      <c r="Y83" t="s">
        <v>87</v>
      </c>
      <c r="Z83" s="83" t="s">
        <v>147</v>
      </c>
      <c r="AA83">
        <f t="shared" si="16"/>
        <v>0.9</v>
      </c>
      <c r="AB83" s="5">
        <f>O83/S83</f>
        <v>0.59259259259259256</v>
      </c>
      <c r="AC83">
        <f t="shared" si="19"/>
        <v>0.14942528735632088</v>
      </c>
    </row>
    <row r="84" spans="1:29">
      <c r="A84" s="82" t="s">
        <v>140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>
        <v>1</v>
      </c>
      <c r="N84" s="79"/>
      <c r="O84" s="79">
        <v>14</v>
      </c>
      <c r="P84" s="79">
        <v>15</v>
      </c>
      <c r="Q84" s="83" t="s">
        <v>19</v>
      </c>
      <c r="R84" s="79"/>
      <c r="S84" s="84">
        <f t="shared" si="13"/>
        <v>29</v>
      </c>
      <c r="U84">
        <v>8</v>
      </c>
      <c r="V84">
        <f t="shared" si="17"/>
        <v>418</v>
      </c>
      <c r="W84" s="84">
        <f t="shared" si="14"/>
        <v>30</v>
      </c>
      <c r="X84">
        <f t="shared" si="15"/>
        <v>13.933333333333334</v>
      </c>
      <c r="Y84" t="s">
        <v>87</v>
      </c>
      <c r="Z84" s="83" t="s">
        <v>147</v>
      </c>
      <c r="AA84">
        <f t="shared" si="16"/>
        <v>0.96666666666666667</v>
      </c>
      <c r="AB84" s="5">
        <f>O84/S84</f>
        <v>0.48275862068965519</v>
      </c>
      <c r="AC84">
        <f t="shared" si="19"/>
        <v>0.2666666666666675</v>
      </c>
    </row>
    <row r="85" spans="1:29">
      <c r="A85" s="82" t="s">
        <v>141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>
        <v>1</v>
      </c>
      <c r="N85" s="79"/>
      <c r="O85" s="79">
        <v>16</v>
      </c>
      <c r="P85" s="79">
        <v>6</v>
      </c>
      <c r="Q85" s="83" t="s">
        <v>19</v>
      </c>
      <c r="R85" s="79">
        <v>23</v>
      </c>
      <c r="S85" s="84">
        <f t="shared" si="13"/>
        <v>22</v>
      </c>
      <c r="U85">
        <v>9</v>
      </c>
      <c r="V85">
        <f t="shared" si="17"/>
        <v>320</v>
      </c>
      <c r="W85" s="84">
        <f t="shared" si="14"/>
        <v>23</v>
      </c>
      <c r="X85">
        <f t="shared" si="15"/>
        <v>13.913043478260869</v>
      </c>
      <c r="Y85" t="s">
        <v>87</v>
      </c>
      <c r="Z85" s="83" t="s">
        <v>147</v>
      </c>
      <c r="AA85">
        <f t="shared" si="16"/>
        <v>0.95652173913043481</v>
      </c>
      <c r="AB85" s="5">
        <f>O85/S85</f>
        <v>0.72727272727272729</v>
      </c>
      <c r="AC85">
        <f t="shared" si="19"/>
        <v>-2.0289855072464391E-2</v>
      </c>
    </row>
    <row r="86" spans="1:29">
      <c r="A86" s="82" t="s">
        <v>142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>
        <v>46</v>
      </c>
      <c r="P86" s="79">
        <v>14</v>
      </c>
      <c r="Q86" s="83" t="s">
        <v>19</v>
      </c>
      <c r="R86" s="79" t="s">
        <v>156</v>
      </c>
      <c r="S86" s="84">
        <f t="shared" si="13"/>
        <v>60</v>
      </c>
      <c r="U86">
        <v>10</v>
      </c>
      <c r="V86">
        <f t="shared" si="17"/>
        <v>840</v>
      </c>
      <c r="W86" s="84">
        <f t="shared" si="14"/>
        <v>60</v>
      </c>
      <c r="X86">
        <f t="shared" si="15"/>
        <v>14</v>
      </c>
      <c r="Y86" t="s">
        <v>87</v>
      </c>
      <c r="Z86" s="83" t="s">
        <v>147</v>
      </c>
      <c r="AA86">
        <f t="shared" si="16"/>
        <v>1</v>
      </c>
      <c r="AB86" s="5">
        <f>O86/S86</f>
        <v>0.76666666666666672</v>
      </c>
      <c r="AC86">
        <f t="shared" si="19"/>
        <v>8.6956521739130821E-2</v>
      </c>
    </row>
    <row r="87" spans="1:29">
      <c r="A87" s="82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83"/>
      <c r="R87" s="84"/>
    </row>
    <row r="88" spans="1:29">
      <c r="A88" s="82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83"/>
      <c r="R88" s="84"/>
    </row>
    <row r="89" spans="1:29">
      <c r="A89" s="82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83"/>
      <c r="R89" s="84"/>
    </row>
    <row r="90" spans="1:29">
      <c r="A90" s="82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83"/>
      <c r="R90" s="84"/>
    </row>
    <row r="91" spans="1:29">
      <c r="A91" s="82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83"/>
      <c r="R91" s="84"/>
    </row>
    <row r="92" spans="1:29">
      <c r="A92" s="82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83"/>
      <c r="R92" s="84"/>
    </row>
    <row r="93" spans="1:29">
      <c r="A93" s="82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3"/>
      <c r="R93" s="84"/>
    </row>
    <row r="94" spans="1:29">
      <c r="A94" s="82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83"/>
      <c r="R94" s="84"/>
    </row>
    <row r="95" spans="1:29">
      <c r="A95" s="82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83"/>
      <c r="R95" s="84"/>
    </row>
    <row r="96" spans="1:29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3"/>
      <c r="R96" s="84"/>
    </row>
    <row r="97" spans="1:18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83"/>
      <c r="R97" s="84"/>
    </row>
    <row r="98" spans="1:1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83"/>
      <c r="R98" s="84"/>
    </row>
    <row r="99" spans="1:18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83"/>
      <c r="R99" s="84"/>
    </row>
    <row r="100" spans="1:18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83"/>
      <c r="R100" s="84"/>
    </row>
    <row r="101" spans="1:18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83"/>
      <c r="R101" s="84"/>
    </row>
    <row r="102" spans="1:18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83"/>
      <c r="R102" s="84"/>
    </row>
    <row r="103" spans="1:18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3"/>
      <c r="R103" s="84"/>
    </row>
    <row r="104" spans="1:18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83"/>
      <c r="R104" s="84"/>
    </row>
    <row r="105" spans="1:18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83"/>
      <c r="R105" s="84"/>
    </row>
    <row r="106" spans="1:18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83"/>
      <c r="R106" s="84"/>
    </row>
    <row r="107" spans="1:18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83"/>
      <c r="R107" s="84"/>
    </row>
    <row r="108" spans="1:1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83"/>
      <c r="R108" s="84"/>
    </row>
    <row r="109" spans="1:18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83"/>
    </row>
    <row r="110" spans="1:18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83"/>
    </row>
    <row r="111" spans="1:18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83"/>
    </row>
    <row r="112" spans="1:18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83"/>
    </row>
    <row r="113" spans="1:17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83"/>
    </row>
    <row r="114" spans="1:17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83"/>
    </row>
    <row r="115" spans="1:17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83"/>
    </row>
    <row r="116" spans="1:17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83"/>
    </row>
    <row r="117" spans="1: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83"/>
    </row>
    <row r="118" spans="1:17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83"/>
    </row>
    <row r="119" spans="1:17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83"/>
    </row>
    <row r="120" spans="1:17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83"/>
    </row>
    <row r="121" spans="1:17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83"/>
    </row>
    <row r="122" spans="1:17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83"/>
    </row>
    <row r="123" spans="1:17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83"/>
    </row>
    <row r="124" spans="1:17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83"/>
    </row>
    <row r="125" spans="1:17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83"/>
    </row>
    <row r="126" spans="1:17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83"/>
    </row>
    <row r="127" spans="1:1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1:17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</row>
    <row r="129" spans="1:16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</row>
    <row r="130" spans="1:16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</row>
    <row r="131" spans="1:16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</row>
    <row r="132" spans="1:16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1:16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</row>
    <row r="134" spans="1:16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</row>
    <row r="135" spans="1:16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</row>
    <row r="136" spans="1:1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</row>
    <row r="137" spans="1:16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</row>
    <row r="138" spans="1:16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</row>
    <row r="139" spans="1:16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</row>
    <row r="140" spans="1:16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</row>
    <row r="141" spans="1:16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</row>
    <row r="142" spans="1:16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</row>
    <row r="143" spans="1:16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</row>
    <row r="144" spans="1:16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</row>
    <row r="145" spans="1:16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</row>
    <row r="146" spans="1:1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</row>
    <row r="147" spans="1:16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</row>
    <row r="148" spans="1:16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</row>
    <row r="149" spans="1:16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</row>
    <row r="150" spans="1:16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</row>
    <row r="151" spans="1:16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</row>
    <row r="152" spans="1:16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</row>
    <row r="153" spans="1:16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</row>
    <row r="154" spans="1:16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</row>
    <row r="155" spans="1:16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</row>
    <row r="156" spans="1:1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</row>
    <row r="157" spans="1:16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</row>
    <row r="158" spans="1:16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</row>
    <row r="159" spans="1:16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</row>
    <row r="160" spans="1:16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</row>
    <row r="161" spans="1:16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</row>
    <row r="162" spans="1:16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</row>
    <row r="163" spans="1:16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</row>
    <row r="164" spans="1:16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</row>
    <row r="165" spans="1:16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</row>
    <row r="166" spans="1:1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</row>
    <row r="167" spans="1:16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</row>
    <row r="168" spans="1:16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</row>
    <row r="169" spans="1:16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</row>
    <row r="170" spans="1:16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</row>
    <row r="171" spans="1:16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</row>
    <row r="172" spans="1:16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</row>
    <row r="173" spans="1:16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</row>
    <row r="174" spans="1:16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</row>
    <row r="175" spans="1:16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</row>
    <row r="176" spans="1:1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</row>
    <row r="177" spans="1:16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</row>
    <row r="178" spans="1:16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</row>
    <row r="179" spans="1:16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</row>
    <row r="180" spans="1:16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</row>
    <row r="181" spans="1:16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</row>
    <row r="182" spans="1:16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</row>
    <row r="183" spans="1:16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</row>
    <row r="184" spans="1:16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</row>
    <row r="185" spans="1:16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</row>
    <row r="186" spans="1:1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</row>
    <row r="187" spans="1:16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</row>
    <row r="188" spans="1:16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</row>
    <row r="189" spans="1:16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</row>
    <row r="190" spans="1:16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</row>
    <row r="191" spans="1:16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</row>
    <row r="192" spans="1:16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</row>
    <row r="193" spans="1:16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</row>
    <row r="194" spans="1:16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</row>
    <row r="195" spans="1:16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</row>
    <row r="196" spans="1:1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</row>
    <row r="197" spans="1:16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</row>
    <row r="198" spans="1:16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</row>
    <row r="199" spans="1:16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</row>
    <row r="200" spans="1:16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</row>
    <row r="201" spans="1:16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</row>
    <row r="202" spans="1:16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</row>
    <row r="203" spans="1:16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</row>
    <row r="204" spans="1:16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</row>
    <row r="205" spans="1:16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</row>
    <row r="206" spans="1:1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</row>
    <row r="207" spans="1:16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</row>
    <row r="208" spans="1:16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</row>
    <row r="209" spans="1:16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</row>
    <row r="210" spans="1:16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</row>
    <row r="211" spans="1:16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</row>
    <row r="212" spans="1:16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</row>
    <row r="213" spans="1:16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</row>
    <row r="214" spans="1:16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</row>
    <row r="215" spans="1:16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</row>
    <row r="216" spans="1: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</row>
    <row r="217" spans="1:16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</row>
    <row r="218" spans="1:16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</row>
    <row r="219" spans="1:16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</row>
    <row r="220" spans="1:16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</row>
    <row r="221" spans="1:16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</row>
    <row r="222" spans="1:16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</row>
    <row r="223" spans="1:16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</row>
    <row r="224" spans="1:16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</row>
    <row r="225" spans="1:16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</row>
    <row r="226" spans="1:1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</row>
    <row r="227" spans="1:16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</row>
    <row r="228" spans="1:16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</row>
    <row r="229" spans="1:16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</row>
    <row r="230" spans="1:16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</row>
    <row r="231" spans="1:16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</row>
    <row r="232" spans="1:16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</row>
    <row r="233" spans="1:16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</row>
    <row r="234" spans="1:16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</row>
    <row r="235" spans="1:16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</row>
    <row r="236" spans="1:1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</row>
    <row r="237" spans="1:16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</row>
    <row r="238" spans="1:16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</row>
    <row r="239" spans="1:16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</row>
    <row r="240" spans="1:16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</row>
    <row r="241" spans="1:16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</row>
    <row r="242" spans="1:16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</row>
    <row r="243" spans="1:16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</row>
    <row r="244" spans="1:16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</row>
    <row r="245" spans="1:16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</row>
    <row r="246" spans="1:1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</row>
    <row r="247" spans="1:16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</row>
    <row r="248" spans="1:16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</row>
    <row r="249" spans="1:16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</row>
    <row r="250" spans="1:16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</row>
    <row r="251" spans="1:16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</row>
    <row r="252" spans="1:16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</row>
    <row r="253" spans="1:16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</row>
    <row r="254" spans="1:16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</row>
    <row r="255" spans="1:16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</row>
    <row r="256" spans="1:1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</row>
    <row r="257" spans="1:16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</row>
    <row r="258" spans="1:16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</row>
    <row r="259" spans="1:16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</row>
    <row r="260" spans="1:16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</row>
    <row r="261" spans="1:16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</row>
    <row r="262" spans="1:16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</row>
    <row r="263" spans="1:16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</row>
    <row r="264" spans="1:16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</row>
    <row r="265" spans="1:16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</row>
    <row r="266" spans="1:1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</row>
    <row r="267" spans="1:16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</row>
    <row r="268" spans="1:16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</row>
    <row r="269" spans="1:16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</row>
    <row r="270" spans="1:16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</row>
    <row r="271" spans="1:16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</row>
    <row r="272" spans="1:16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</row>
    <row r="273" spans="1:16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</row>
    <row r="274" spans="1:16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</row>
    <row r="275" spans="1:16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</row>
    <row r="276" spans="1:1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</row>
    <row r="277" spans="1:16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</row>
    <row r="278" spans="1:16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</row>
    <row r="279" spans="1:16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</row>
    <row r="280" spans="1:16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</row>
    <row r="281" spans="1:16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</row>
    <row r="282" spans="1:16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</row>
    <row r="283" spans="1:16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</row>
    <row r="284" spans="1:16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</row>
    <row r="285" spans="1:16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</row>
    <row r="286" spans="1:1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</row>
    <row r="287" spans="1:16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</row>
    <row r="288" spans="1:16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</row>
    <row r="289" spans="1:16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</row>
    <row r="290" spans="1:16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</row>
    <row r="291" spans="1:16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</row>
    <row r="292" spans="1:16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</row>
    <row r="293" spans="1:16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</row>
    <row r="294" spans="1:16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</row>
    <row r="295" spans="1:16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</row>
    <row r="296" spans="1:1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</row>
    <row r="297" spans="1:16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</row>
    <row r="298" spans="1:16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</row>
    <row r="299" spans="1:16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</row>
    <row r="300" spans="1:16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</row>
    <row r="301" spans="1:16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</row>
    <row r="302" spans="1:16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</row>
    <row r="303" spans="1:16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</row>
    <row r="304" spans="1:16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</row>
    <row r="305" spans="1:16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</row>
    <row r="306" spans="1:1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</row>
    <row r="307" spans="1:16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</row>
    <row r="308" spans="1:16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</row>
    <row r="309" spans="1:16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</row>
    <row r="310" spans="1:16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</row>
    <row r="311" spans="1:16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</row>
    <row r="312" spans="1:16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</row>
    <row r="313" spans="1:16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</row>
    <row r="314" spans="1:16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</row>
    <row r="315" spans="1:16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</row>
    <row r="316" spans="1: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</row>
    <row r="317" spans="1:16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</row>
    <row r="318" spans="1:16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</row>
    <row r="319" spans="1:16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</row>
    <row r="320" spans="1:16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</row>
    <row r="321" spans="1:16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</row>
    <row r="322" spans="1:16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</row>
    <row r="323" spans="1:16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</row>
    <row r="324" spans="1:16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</row>
    <row r="325" spans="1:16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</row>
    <row r="326" spans="1:1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</row>
    <row r="327" spans="1:16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</row>
    <row r="328" spans="1:16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</row>
    <row r="329" spans="1:16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</row>
    <row r="330" spans="1:16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</row>
    <row r="331" spans="1:16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</row>
    <row r="332" spans="1:16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</row>
    <row r="333" spans="1:16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</row>
    <row r="334" spans="1:16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</row>
    <row r="335" spans="1:16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</row>
    <row r="336" spans="1:1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</row>
    <row r="337" spans="1:16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</row>
    <row r="338" spans="1:16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</row>
    <row r="339" spans="1:16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</row>
    <row r="340" spans="1:16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</row>
    <row r="341" spans="1:16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</row>
    <row r="342" spans="1:16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</row>
    <row r="343" spans="1:16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</row>
    <row r="344" spans="1:16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</row>
    <row r="345" spans="1:16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</row>
    <row r="346" spans="1:1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</row>
    <row r="347" spans="1:16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</row>
    <row r="348" spans="1:16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</row>
    <row r="349" spans="1:16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</row>
    <row r="350" spans="1:16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</row>
    <row r="351" spans="1:16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</row>
    <row r="352" spans="1:16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</row>
    <row r="353" spans="1:16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</row>
    <row r="354" spans="1:16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</row>
    <row r="355" spans="1:16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</row>
    <row r="356" spans="1:1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</row>
    <row r="357" spans="1:16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</row>
    <row r="358" spans="1:16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</row>
    <row r="359" spans="1:16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</row>
    <row r="360" spans="1:16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</row>
    <row r="361" spans="1:16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</row>
    <row r="362" spans="1:16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</row>
    <row r="363" spans="1:16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</row>
    <row r="364" spans="1:16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</row>
    <row r="365" spans="1:16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</row>
    <row r="366" spans="1:1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</row>
    <row r="367" spans="1:16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</row>
    <row r="368" spans="1:16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</row>
    <row r="369" spans="1:16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</row>
    <row r="370" spans="1:16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</row>
    <row r="371" spans="1:16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</row>
    <row r="372" spans="1:16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</row>
    <row r="373" spans="1:16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</row>
    <row r="374" spans="1:16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</row>
    <row r="375" spans="1:16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</row>
    <row r="376" spans="1:1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</row>
    <row r="377" spans="1:16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</row>
    <row r="378" spans="1:16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</row>
    <row r="379" spans="1:16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</row>
    <row r="380" spans="1:16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</row>
    <row r="381" spans="1:16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</row>
    <row r="382" spans="1:16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</row>
    <row r="383" spans="1:16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</row>
    <row r="384" spans="1:16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</row>
    <row r="385" spans="1:16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</row>
    <row r="386" spans="1:1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</row>
    <row r="387" spans="1:16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</row>
    <row r="388" spans="1:16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</row>
    <row r="389" spans="1:16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</row>
    <row r="390" spans="1:16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</row>
    <row r="391" spans="1:16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</row>
    <row r="392" spans="1:16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</row>
    <row r="393" spans="1:16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</row>
    <row r="394" spans="1:16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</row>
    <row r="395" spans="1:16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</row>
    <row r="396" spans="1:1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</row>
    <row r="397" spans="1:16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</row>
    <row r="398" spans="1:16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</row>
    <row r="399" spans="1:16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</row>
    <row r="400" spans="1:16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</row>
    <row r="401" spans="1:16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</row>
    <row r="402" spans="1:16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</row>
    <row r="403" spans="1:16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</row>
    <row r="404" spans="1:16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</row>
    <row r="405" spans="1:16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</row>
    <row r="406" spans="1:1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</row>
    <row r="407" spans="1:16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</row>
    <row r="408" spans="1:16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</row>
    <row r="409" spans="1:16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</row>
    <row r="410" spans="1:16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</row>
    <row r="411" spans="1:16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</row>
    <row r="412" spans="1:16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</row>
    <row r="413" spans="1:16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</row>
    <row r="414" spans="1:16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</row>
    <row r="415" spans="1:16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</row>
    <row r="416" spans="1: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</row>
    <row r="417" spans="1:16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</row>
    <row r="418" spans="1:16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</row>
    <row r="419" spans="1:16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</row>
    <row r="420" spans="1:16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</row>
    <row r="421" spans="1:16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</row>
    <row r="422" spans="1:16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</row>
    <row r="423" spans="1:16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</row>
    <row r="424" spans="1:16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</row>
    <row r="425" spans="1:16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</row>
    <row r="426" spans="1:1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</row>
    <row r="427" spans="1:16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</row>
    <row r="428" spans="1:16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</row>
    <row r="429" spans="1:16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</row>
    <row r="430" spans="1:16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</row>
    <row r="431" spans="1:16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</row>
    <row r="432" spans="1:16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</row>
    <row r="433" spans="1:16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</row>
    <row r="434" spans="1:16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</row>
    <row r="435" spans="1:16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</row>
    <row r="436" spans="1:1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</row>
    <row r="437" spans="1:16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</row>
    <row r="438" spans="1:16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</row>
    <row r="439" spans="1:16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</row>
    <row r="440" spans="1:16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</row>
    <row r="441" spans="1:16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</row>
    <row r="442" spans="1:16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</row>
    <row r="443" spans="1:16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</row>
    <row r="444" spans="1:16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</row>
    <row r="445" spans="1:16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</row>
    <row r="446" spans="1:1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</row>
    <row r="447" spans="1:16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</row>
    <row r="448" spans="1:16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</row>
    <row r="449" spans="1:16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</row>
    <row r="450" spans="1:16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</row>
    <row r="451" spans="1:16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</row>
    <row r="452" spans="1:16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</row>
    <row r="453" spans="1:16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</row>
    <row r="454" spans="1:16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</row>
    <row r="455" spans="1:16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</row>
    <row r="456" spans="1:1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</row>
    <row r="457" spans="1:16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</row>
    <row r="458" spans="1:16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</row>
    <row r="459" spans="1:16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</row>
    <row r="460" spans="1:16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</row>
    <row r="461" spans="1:16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</row>
    <row r="462" spans="1:16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</row>
    <row r="463" spans="1:16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</row>
    <row r="464" spans="1:16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</row>
    <row r="465" spans="1:16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</row>
    <row r="466" spans="1:1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</row>
    <row r="467" spans="1:16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</row>
    <row r="468" spans="1:16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</row>
    <row r="469" spans="1:16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</row>
    <row r="470" spans="1:16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</row>
    <row r="471" spans="1:16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</row>
    <row r="472" spans="1:16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</row>
    <row r="473" spans="1:16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</row>
    <row r="474" spans="1:16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</row>
    <row r="475" spans="1:16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</row>
    <row r="476" spans="1:1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</row>
    <row r="477" spans="1:16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</row>
    <row r="478" spans="1:16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</row>
    <row r="479" spans="1:16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</row>
    <row r="480" spans="1:16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</row>
    <row r="481" spans="1:16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</row>
    <row r="482" spans="1:16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</row>
    <row r="483" spans="1:16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</row>
    <row r="484" spans="1:16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</row>
    <row r="485" spans="1:16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</row>
    <row r="486" spans="1:1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</row>
    <row r="487" spans="1:16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</row>
    <row r="488" spans="1:16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</row>
    <row r="489" spans="1:16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</row>
    <row r="490" spans="1:16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</row>
    <row r="491" spans="1:16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</row>
    <row r="492" spans="1:16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</row>
    <row r="493" spans="1:16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</row>
    <row r="494" spans="1:16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</row>
    <row r="495" spans="1:16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</row>
    <row r="496" spans="1:1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</row>
    <row r="497" spans="1:16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</row>
    <row r="498" spans="1:16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</row>
    <row r="499" spans="1:16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</row>
    <row r="500" spans="1:16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</row>
    <row r="501" spans="1:16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</row>
    <row r="502" spans="1:16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</row>
    <row r="503" spans="1:16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</row>
    <row r="504" spans="1:16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</row>
    <row r="505" spans="1:16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</row>
    <row r="506" spans="1:1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</row>
    <row r="507" spans="1:16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</row>
    <row r="508" spans="1:16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</row>
    <row r="509" spans="1:16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</row>
    <row r="510" spans="1:16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</row>
    <row r="511" spans="1:16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</row>
    <row r="512" spans="1:16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</row>
    <row r="513" spans="1:16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</row>
    <row r="514" spans="1:16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</row>
    <row r="515" spans="1:16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</row>
    <row r="516" spans="1: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</row>
    <row r="517" spans="1:16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</row>
    <row r="518" spans="1:16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</row>
    <row r="519" spans="1:16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</row>
    <row r="520" spans="1:16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</row>
    <row r="521" spans="1:16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</row>
    <row r="522" spans="1:16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</row>
    <row r="523" spans="1:16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</row>
    <row r="524" spans="1:16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</row>
    <row r="525" spans="1:16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</row>
    <row r="526" spans="1:1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</row>
    <row r="527" spans="1:16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</row>
    <row r="528" spans="1:16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</row>
    <row r="529" spans="1:16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</row>
    <row r="530" spans="1:16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</row>
    <row r="531" spans="1:16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</row>
    <row r="532" spans="1:16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</row>
    <row r="533" spans="1:16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</row>
    <row r="534" spans="1:16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</row>
    <row r="535" spans="1:16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</row>
    <row r="536" spans="1:1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</row>
    <row r="537" spans="1:16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</row>
    <row r="538" spans="1:16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</row>
    <row r="539" spans="1:16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</row>
    <row r="540" spans="1:16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</row>
    <row r="541" spans="1:16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</row>
    <row r="542" spans="1:16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</row>
    <row r="543" spans="1:16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</row>
    <row r="544" spans="1:16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</row>
    <row r="545" spans="1:16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</row>
    <row r="546" spans="1:1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</row>
    <row r="547" spans="1:16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</row>
    <row r="548" spans="1:16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</row>
    <row r="549" spans="1:16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</row>
    <row r="550" spans="1:16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</row>
    <row r="551" spans="1:16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1" workbookViewId="0">
      <selection activeCell="A32" sqref="A32"/>
    </sheetView>
  </sheetViews>
  <sheetFormatPr defaultRowHeight="15"/>
  <cols>
    <col min="10" max="10" width="13.5703125" bestFit="1" customWidth="1"/>
    <col min="20" max="20" width="12" bestFit="1" customWidth="1"/>
  </cols>
  <sheetData>
    <row r="1" spans="1:11">
      <c r="A1" t="s">
        <v>89</v>
      </c>
      <c r="B1" t="s">
        <v>191</v>
      </c>
      <c r="I1" s="89" t="s">
        <v>164</v>
      </c>
      <c r="J1" s="89"/>
      <c r="K1" s="89"/>
    </row>
    <row r="2" spans="1:11">
      <c r="A2" t="s">
        <v>160</v>
      </c>
      <c r="B2" t="s">
        <v>161</v>
      </c>
      <c r="C2" t="s">
        <v>162</v>
      </c>
      <c r="D2" t="s">
        <v>163</v>
      </c>
      <c r="H2" t="s">
        <v>165</v>
      </c>
      <c r="I2">
        <v>1</v>
      </c>
      <c r="J2">
        <v>2</v>
      </c>
      <c r="K2">
        <v>3</v>
      </c>
    </row>
    <row r="3" spans="1:11">
      <c r="A3">
        <v>1</v>
      </c>
      <c r="B3">
        <v>124</v>
      </c>
      <c r="C3">
        <v>165</v>
      </c>
      <c r="D3">
        <v>120</v>
      </c>
    </row>
    <row r="4" spans="1:11">
      <c r="A4">
        <v>2</v>
      </c>
      <c r="B4">
        <v>130</v>
      </c>
      <c r="C4">
        <v>134</v>
      </c>
      <c r="D4">
        <v>157</v>
      </c>
    </row>
    <row r="5" spans="1:11">
      <c r="A5">
        <v>3</v>
      </c>
      <c r="B5">
        <v>83</v>
      </c>
      <c r="C5">
        <v>114</v>
      </c>
      <c r="D5">
        <v>110</v>
      </c>
      <c r="I5" t="s">
        <v>157</v>
      </c>
    </row>
    <row r="6" spans="1:11">
      <c r="A6">
        <v>4</v>
      </c>
      <c r="B6">
        <v>155</v>
      </c>
      <c r="C6">
        <v>50</v>
      </c>
      <c r="D6">
        <v>69</v>
      </c>
      <c r="K6" t="s">
        <v>157</v>
      </c>
    </row>
    <row r="7" spans="1:11">
      <c r="A7">
        <v>5</v>
      </c>
      <c r="B7">
        <v>172</v>
      </c>
      <c r="C7">
        <v>192</v>
      </c>
      <c r="D7">
        <v>152</v>
      </c>
    </row>
    <row r="8" spans="1:11">
      <c r="A8">
        <v>6</v>
      </c>
      <c r="B8">
        <v>101</v>
      </c>
      <c r="C8">
        <v>75</v>
      </c>
      <c r="D8">
        <v>133</v>
      </c>
      <c r="E8">
        <f>AVERAGE(B3:D8)</f>
        <v>124.22222222222223</v>
      </c>
      <c r="I8" t="s">
        <v>158</v>
      </c>
    </row>
    <row r="12" spans="1:11">
      <c r="A12" t="s">
        <v>88</v>
      </c>
      <c r="B12">
        <v>1</v>
      </c>
      <c r="C12">
        <v>2</v>
      </c>
      <c r="D12">
        <v>3</v>
      </c>
    </row>
    <row r="13" spans="1:11">
      <c r="A13">
        <v>1</v>
      </c>
      <c r="B13">
        <v>120</v>
      </c>
      <c r="C13">
        <v>150</v>
      </c>
      <c r="D13">
        <v>172</v>
      </c>
    </row>
    <row r="14" spans="1:11">
      <c r="A14">
        <v>2</v>
      </c>
      <c r="B14">
        <v>36</v>
      </c>
      <c r="C14">
        <v>114</v>
      </c>
      <c r="D14">
        <v>114</v>
      </c>
    </row>
    <row r="15" spans="1:11">
      <c r="A15">
        <v>3</v>
      </c>
      <c r="B15">
        <v>62</v>
      </c>
      <c r="C15">
        <v>105</v>
      </c>
      <c r="D15">
        <v>77</v>
      </c>
      <c r="J15" t="s">
        <v>157</v>
      </c>
    </row>
    <row r="16" spans="1:11">
      <c r="A16">
        <v>4</v>
      </c>
      <c r="B16">
        <v>63</v>
      </c>
      <c r="C16">
        <v>66</v>
      </c>
      <c r="D16">
        <v>74</v>
      </c>
      <c r="K16" t="s">
        <v>157</v>
      </c>
    </row>
    <row r="17" spans="1:10">
      <c r="A17">
        <v>5</v>
      </c>
      <c r="B17">
        <v>145</v>
      </c>
      <c r="C17">
        <v>115</v>
      </c>
      <c r="D17">
        <v>121</v>
      </c>
      <c r="J17" t="s">
        <v>159</v>
      </c>
    </row>
    <row r="18" spans="1:10">
      <c r="A18">
        <v>6</v>
      </c>
      <c r="B18">
        <v>48</v>
      </c>
      <c r="C18">
        <v>50</v>
      </c>
      <c r="D18">
        <v>143</v>
      </c>
      <c r="E18">
        <f>AVERAGE(B13:D18)</f>
        <v>98.611111111111114</v>
      </c>
    </row>
    <row r="22" spans="1:10">
      <c r="A22" t="s">
        <v>87</v>
      </c>
      <c r="B22">
        <v>1</v>
      </c>
      <c r="C22">
        <v>2</v>
      </c>
      <c r="D22">
        <v>3</v>
      </c>
    </row>
    <row r="23" spans="1:10">
      <c r="A23">
        <v>1</v>
      </c>
      <c r="B23">
        <v>260</v>
      </c>
      <c r="C23">
        <v>207</v>
      </c>
      <c r="D23">
        <v>203</v>
      </c>
      <c r="I23" t="s">
        <v>166</v>
      </c>
    </row>
    <row r="24" spans="1:10">
      <c r="A24">
        <v>2</v>
      </c>
      <c r="B24">
        <v>222</v>
      </c>
      <c r="C24">
        <v>79</v>
      </c>
      <c r="D24">
        <v>105</v>
      </c>
    </row>
    <row r="25" spans="1:10">
      <c r="A25">
        <v>3</v>
      </c>
      <c r="B25">
        <v>197</v>
      </c>
      <c r="C25">
        <v>125</v>
      </c>
      <c r="D25">
        <v>145</v>
      </c>
    </row>
    <row r="26" spans="1:10">
      <c r="A26">
        <v>4</v>
      </c>
      <c r="B26">
        <v>373</v>
      </c>
      <c r="C26">
        <v>277</v>
      </c>
      <c r="D26">
        <v>272</v>
      </c>
    </row>
    <row r="27" spans="1:10">
      <c r="A27">
        <v>5</v>
      </c>
      <c r="B27">
        <v>151</v>
      </c>
      <c r="C27">
        <v>149</v>
      </c>
      <c r="D27">
        <v>121</v>
      </c>
    </row>
    <row r="28" spans="1:10">
      <c r="A28">
        <v>6</v>
      </c>
      <c r="B28">
        <v>225</v>
      </c>
      <c r="C28">
        <v>231</v>
      </c>
      <c r="D28">
        <v>250</v>
      </c>
      <c r="E28">
        <f>AVERAGE(B23:D28)</f>
        <v>199.55555555555554</v>
      </c>
    </row>
    <row r="31" spans="1:10">
      <c r="A31" t="s">
        <v>192</v>
      </c>
    </row>
    <row r="32" spans="1:10">
      <c r="A32" t="s">
        <v>89</v>
      </c>
      <c r="B32">
        <v>1</v>
      </c>
      <c r="C32">
        <v>2</v>
      </c>
      <c r="D32">
        <v>3</v>
      </c>
    </row>
    <row r="33" spans="1:7">
      <c r="A33">
        <v>1</v>
      </c>
      <c r="B33">
        <f>B3/5</f>
        <v>24.8</v>
      </c>
      <c r="C33">
        <f t="shared" ref="C33:D33" si="0">C3/5</f>
        <v>33</v>
      </c>
      <c r="D33">
        <f t="shared" si="0"/>
        <v>24</v>
      </c>
      <c r="F33" t="s">
        <v>91</v>
      </c>
      <c r="G33">
        <f>AVERAGE(B33:D38)</f>
        <v>26.044444444444441</v>
      </c>
    </row>
    <row r="34" spans="1:7">
      <c r="A34">
        <v>2</v>
      </c>
      <c r="B34">
        <f t="shared" ref="B34:D38" si="1">B4/5</f>
        <v>26</v>
      </c>
      <c r="C34">
        <f t="shared" si="1"/>
        <v>26.8</v>
      </c>
      <c r="D34">
        <f t="shared" si="1"/>
        <v>31.4</v>
      </c>
      <c r="F34" t="s">
        <v>90</v>
      </c>
      <c r="G34">
        <f>_xlfn.STDEV.S(B33:D38)</f>
        <v>7.6441036270734912</v>
      </c>
    </row>
    <row r="35" spans="1:7">
      <c r="A35">
        <v>3</v>
      </c>
      <c r="B35">
        <f t="shared" si="1"/>
        <v>16.600000000000001</v>
      </c>
      <c r="C35">
        <f>C5/4</f>
        <v>28.5</v>
      </c>
      <c r="D35">
        <f>D5/4</f>
        <v>27.5</v>
      </c>
    </row>
    <row r="36" spans="1:7">
      <c r="A36">
        <v>4</v>
      </c>
      <c r="B36">
        <f t="shared" si="1"/>
        <v>31</v>
      </c>
      <c r="C36">
        <f t="shared" si="1"/>
        <v>10</v>
      </c>
      <c r="D36">
        <f t="shared" si="1"/>
        <v>13.8</v>
      </c>
    </row>
    <row r="37" spans="1:7">
      <c r="A37">
        <v>5</v>
      </c>
      <c r="B37">
        <f t="shared" si="1"/>
        <v>34.4</v>
      </c>
      <c r="C37">
        <f t="shared" si="1"/>
        <v>38.4</v>
      </c>
      <c r="D37">
        <f t="shared" si="1"/>
        <v>30.4</v>
      </c>
    </row>
    <row r="38" spans="1:7">
      <c r="A38">
        <v>6</v>
      </c>
      <c r="B38">
        <f t="shared" si="1"/>
        <v>20.2</v>
      </c>
      <c r="C38">
        <f>C8/4</f>
        <v>18.75</v>
      </c>
      <c r="D38">
        <f>D8/4</f>
        <v>33.25</v>
      </c>
    </row>
    <row r="42" spans="1:7">
      <c r="A42" t="s">
        <v>87</v>
      </c>
      <c r="B42">
        <v>1</v>
      </c>
      <c r="C42">
        <v>2</v>
      </c>
      <c r="D42">
        <v>3</v>
      </c>
    </row>
    <row r="43" spans="1:7">
      <c r="A43">
        <v>1</v>
      </c>
      <c r="B43">
        <f>B23/5</f>
        <v>52</v>
      </c>
      <c r="C43">
        <f t="shared" ref="C43:D43" si="2">C23/5</f>
        <v>41.4</v>
      </c>
      <c r="D43">
        <f t="shared" si="2"/>
        <v>40.6</v>
      </c>
      <c r="F43" t="s">
        <v>91</v>
      </c>
      <c r="G43">
        <f>AVERAGE(B43:D48)</f>
        <v>39.911111111111119</v>
      </c>
    </row>
    <row r="44" spans="1:7">
      <c r="A44">
        <v>2</v>
      </c>
      <c r="B44">
        <f t="shared" ref="B44:D48" si="3">B24/5</f>
        <v>44.4</v>
      </c>
      <c r="C44">
        <f t="shared" si="3"/>
        <v>15.8</v>
      </c>
      <c r="D44">
        <f t="shared" si="3"/>
        <v>21</v>
      </c>
      <c r="F44" t="s">
        <v>90</v>
      </c>
      <c r="G44">
        <f>_xlfn.STDEV.S(B43:D48)</f>
        <v>14.779512404951127</v>
      </c>
    </row>
    <row r="45" spans="1:7">
      <c r="A45">
        <v>3</v>
      </c>
      <c r="B45">
        <f t="shared" si="3"/>
        <v>39.4</v>
      </c>
      <c r="C45">
        <f t="shared" si="3"/>
        <v>25</v>
      </c>
      <c r="D45">
        <f t="shared" si="3"/>
        <v>29</v>
      </c>
    </row>
    <row r="46" spans="1:7">
      <c r="A46">
        <v>4</v>
      </c>
      <c r="B46">
        <f t="shared" si="3"/>
        <v>74.599999999999994</v>
      </c>
      <c r="C46">
        <f t="shared" si="3"/>
        <v>55.4</v>
      </c>
      <c r="D46">
        <f t="shared" si="3"/>
        <v>54.4</v>
      </c>
    </row>
    <row r="47" spans="1:7">
      <c r="A47">
        <v>5</v>
      </c>
      <c r="B47">
        <f t="shared" si="3"/>
        <v>30.2</v>
      </c>
      <c r="C47">
        <f t="shared" si="3"/>
        <v>29.8</v>
      </c>
      <c r="D47">
        <f t="shared" si="3"/>
        <v>24.2</v>
      </c>
    </row>
    <row r="48" spans="1:7">
      <c r="A48">
        <v>6</v>
      </c>
      <c r="B48">
        <f t="shared" si="3"/>
        <v>45</v>
      </c>
      <c r="C48">
        <f t="shared" si="3"/>
        <v>46.2</v>
      </c>
      <c r="D48">
        <f t="shared" si="3"/>
        <v>50</v>
      </c>
    </row>
    <row r="52" spans="1:7">
      <c r="A52" t="s">
        <v>88</v>
      </c>
      <c r="B52">
        <v>1</v>
      </c>
      <c r="C52">
        <v>2</v>
      </c>
      <c r="D52">
        <v>3</v>
      </c>
    </row>
    <row r="53" spans="1:7">
      <c r="A53">
        <v>1</v>
      </c>
      <c r="B53">
        <f>B13/5</f>
        <v>24</v>
      </c>
      <c r="C53">
        <f t="shared" ref="C53:D53" si="4">C13/5</f>
        <v>30</v>
      </c>
      <c r="D53">
        <f t="shared" si="4"/>
        <v>34.4</v>
      </c>
      <c r="F53" t="s">
        <v>91</v>
      </c>
      <c r="G53">
        <f>AVERAGE(B54:D59)</f>
        <v>18.029999999999998</v>
      </c>
    </row>
    <row r="54" spans="1:7">
      <c r="A54">
        <v>2</v>
      </c>
      <c r="B54">
        <f t="shared" ref="B54:D58" si="5">B14/5</f>
        <v>7.2</v>
      </c>
      <c r="C54">
        <f t="shared" si="5"/>
        <v>22.8</v>
      </c>
      <c r="D54">
        <f t="shared" si="5"/>
        <v>22.8</v>
      </c>
      <c r="F54" t="s">
        <v>90</v>
      </c>
      <c r="G54">
        <f>_xlfn.STDEV.S(B54:D59)</f>
        <v>7.0631286066647352</v>
      </c>
    </row>
    <row r="55" spans="1:7">
      <c r="A55">
        <v>3</v>
      </c>
      <c r="B55">
        <f t="shared" si="5"/>
        <v>12.4</v>
      </c>
      <c r="C55">
        <f t="shared" si="5"/>
        <v>21</v>
      </c>
      <c r="D55">
        <f>D15/4</f>
        <v>19.25</v>
      </c>
    </row>
    <row r="56" spans="1:7">
      <c r="A56">
        <v>4</v>
      </c>
      <c r="B56">
        <f t="shared" si="5"/>
        <v>12.6</v>
      </c>
      <c r="C56">
        <f t="shared" si="5"/>
        <v>13.2</v>
      </c>
      <c r="D56">
        <f t="shared" si="5"/>
        <v>14.8</v>
      </c>
    </row>
    <row r="57" spans="1:7">
      <c r="A57">
        <v>5</v>
      </c>
      <c r="B57">
        <f t="shared" si="5"/>
        <v>29</v>
      </c>
      <c r="C57">
        <f t="shared" si="5"/>
        <v>23</v>
      </c>
      <c r="D57">
        <f t="shared" si="5"/>
        <v>24.2</v>
      </c>
    </row>
    <row r="58" spans="1:7">
      <c r="A58">
        <v>6</v>
      </c>
      <c r="B58">
        <f t="shared" si="5"/>
        <v>9.6</v>
      </c>
      <c r="C58">
        <f t="shared" si="5"/>
        <v>10</v>
      </c>
      <c r="D58">
        <f t="shared" si="5"/>
        <v>28.6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8" sqref="B8"/>
    </sheetView>
  </sheetViews>
  <sheetFormatPr defaultRowHeight="15"/>
  <cols>
    <col min="1" max="1" width="10" bestFit="1" customWidth="1"/>
    <col min="2" max="2" width="24.7109375" bestFit="1" customWidth="1"/>
    <col min="4" max="4" width="23.140625" bestFit="1" customWidth="1"/>
  </cols>
  <sheetData>
    <row r="1" spans="1:6">
      <c r="A1" t="s">
        <v>124</v>
      </c>
      <c r="B1" t="s">
        <v>167</v>
      </c>
      <c r="C1" t="s">
        <v>20</v>
      </c>
    </row>
    <row r="2" spans="1:6">
      <c r="A2" t="s">
        <v>89</v>
      </c>
      <c r="B2">
        <v>131.67284035714289</v>
      </c>
      <c r="C2">
        <f>AVERAGE(B2:B7)</f>
        <v>149.47031273317705</v>
      </c>
    </row>
    <row r="3" spans="1:6">
      <c r="A3" t="s">
        <v>89</v>
      </c>
      <c r="B3">
        <v>100.7195358452381</v>
      </c>
    </row>
    <row r="4" spans="1:6">
      <c r="A4" t="s">
        <v>89</v>
      </c>
      <c r="B4">
        <v>212.56576710900623</v>
      </c>
    </row>
    <row r="5" spans="1:6">
      <c r="A5" t="s">
        <v>89</v>
      </c>
      <c r="B5">
        <v>172.43939064523812</v>
      </c>
      <c r="F5" s="3"/>
    </row>
    <row r="6" spans="1:6">
      <c r="A6" t="s">
        <v>89</v>
      </c>
      <c r="B6">
        <v>124.20100221386555</v>
      </c>
      <c r="F6" s="3"/>
    </row>
    <row r="7" spans="1:6">
      <c r="A7" t="s">
        <v>89</v>
      </c>
      <c r="B7">
        <v>155.22334022857146</v>
      </c>
      <c r="F7" s="3"/>
    </row>
    <row r="8" spans="1:6">
      <c r="A8" t="s">
        <v>88</v>
      </c>
      <c r="B8">
        <v>125.86382044607845</v>
      </c>
      <c r="C8">
        <f>AVERAGE(B8:B13)</f>
        <v>109.46193490404727</v>
      </c>
      <c r="F8" s="3"/>
    </row>
    <row r="9" spans="1:6">
      <c r="A9" t="s">
        <v>88</v>
      </c>
      <c r="B9">
        <v>98.283991849999992</v>
      </c>
      <c r="F9" s="3"/>
    </row>
    <row r="10" spans="1:6">
      <c r="A10" t="s">
        <v>88</v>
      </c>
      <c r="B10">
        <v>134.39176137820513</v>
      </c>
      <c r="F10" s="3"/>
    </row>
    <row r="11" spans="1:6">
      <c r="A11" t="s">
        <v>88</v>
      </c>
      <c r="B11">
        <v>85.035709916666661</v>
      </c>
      <c r="F11" s="3"/>
    </row>
    <row r="12" spans="1:6">
      <c r="A12" t="s">
        <v>88</v>
      </c>
      <c r="B12">
        <v>58.034079583333359</v>
      </c>
      <c r="F12" s="3"/>
    </row>
    <row r="13" spans="1:6">
      <c r="A13" t="s">
        <v>88</v>
      </c>
      <c r="B13">
        <v>155.16224624999998</v>
      </c>
      <c r="F13" s="3"/>
    </row>
    <row r="14" spans="1:6">
      <c r="A14" t="s">
        <v>87</v>
      </c>
      <c r="B14">
        <v>100.22584359999998</v>
      </c>
      <c r="C14">
        <f>AVERAGE(B14:B17)</f>
        <v>89.642184471527756</v>
      </c>
      <c r="F14" s="3"/>
    </row>
    <row r="15" spans="1:6">
      <c r="A15" t="s">
        <v>87</v>
      </c>
      <c r="B15">
        <v>73.238236738888872</v>
      </c>
      <c r="C15" s="3"/>
      <c r="F15" s="3"/>
    </row>
    <row r="16" spans="1:6">
      <c r="A16" t="s">
        <v>87</v>
      </c>
      <c r="B16">
        <v>85.400033822222227</v>
      </c>
      <c r="C16" s="3"/>
      <c r="F16" s="3"/>
    </row>
    <row r="17" spans="1:7">
      <c r="A17" t="s">
        <v>87</v>
      </c>
      <c r="B17">
        <v>99.704623724999976</v>
      </c>
      <c r="C17" s="3"/>
      <c r="F17" s="3"/>
    </row>
    <row r="18" spans="1:7">
      <c r="F18" s="3"/>
    </row>
    <row r="19" spans="1:7">
      <c r="F19" s="3"/>
    </row>
    <row r="20" spans="1:7">
      <c r="F20" s="3"/>
    </row>
    <row r="21" spans="1:7">
      <c r="E21" s="3"/>
      <c r="F21" s="3"/>
      <c r="G21" s="3"/>
    </row>
    <row r="22" spans="1:7">
      <c r="E22" s="3"/>
      <c r="F22" s="3"/>
    </row>
    <row r="23" spans="1:7">
      <c r="E23" s="3"/>
      <c r="F23" s="3"/>
    </row>
    <row r="24" spans="1:7">
      <c r="E24" s="3"/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 Rep</vt:lpstr>
      <vt:lpstr>AA P</vt:lpstr>
      <vt:lpstr>AA N</vt:lpstr>
      <vt:lpstr>FA Rep</vt:lpstr>
      <vt:lpstr>FA P</vt:lpstr>
      <vt:lpstr>FA N</vt:lpstr>
      <vt:lpstr>Cop_development</vt:lpstr>
      <vt:lpstr>Cop_egg_prod</vt:lpstr>
      <vt:lpstr>Cop_grazing</vt:lpstr>
      <vt:lpstr>Algae CNP</vt:lpstr>
      <vt:lpstr>Cop_CNP</vt:lpstr>
    </vt:vector>
  </TitlesOfParts>
  <Company>CAMPUS AGREEMENT / SU /KMS ACTIVATION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Burian</dc:creator>
  <cp:lastModifiedBy>Alfred Burian</cp:lastModifiedBy>
  <dcterms:created xsi:type="dcterms:W3CDTF">2015-01-20T17:12:46Z</dcterms:created>
  <dcterms:modified xsi:type="dcterms:W3CDTF">2017-11-07T12:23:22Z</dcterms:modified>
</cp:coreProperties>
</file>