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elieneenjes/Documents/Erasmus MC/Ch 4 - S2S21 airway progenitors/Manuscript/Manuscript_full/Elife/"/>
    </mc:Choice>
  </mc:AlternateContent>
  <xr:revisionPtr revIDLastSave="0" documentId="13_ncr:1_{A2C11716-C43D-9B42-8ABF-C661BF1E9B96}" xr6:coauthVersionLast="45" xr6:coauthVersionMax="45" xr10:uidLastSave="{00000000-0000-0000-0000-000000000000}"/>
  <bookViews>
    <workbookView xWindow="0" yWindow="0" windowWidth="25600" windowHeight="16000" firstSheet="1" activeTab="3" xr2:uid="{00000000-000D-0000-FFFF-FFFF00000000}"/>
  </bookViews>
  <sheets>
    <sheet name="Mice Naph D5 total" sheetId="1" r:id="rId1"/>
    <sheet name="Day 5 Napthalene" sheetId="5" r:id="rId2"/>
    <sheet name="D20 Napthalen" sheetId="7" r:id="rId3"/>
    <sheet name="Cornoi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1" i="8" l="1"/>
  <c r="Q116" i="8"/>
  <c r="P116" i="8"/>
  <c r="O116" i="8"/>
  <c r="N116" i="8"/>
  <c r="M116" i="8"/>
  <c r="K116" i="8"/>
  <c r="J116" i="8"/>
  <c r="I116" i="8"/>
  <c r="H116" i="8"/>
  <c r="G116" i="8"/>
  <c r="E116" i="8"/>
  <c r="D116" i="8"/>
  <c r="C116" i="8"/>
  <c r="Q115" i="8"/>
  <c r="P115" i="8"/>
  <c r="O115" i="8"/>
  <c r="N115" i="8"/>
  <c r="M115" i="8"/>
  <c r="K115" i="8"/>
  <c r="J115" i="8"/>
  <c r="I115" i="8"/>
  <c r="H115" i="8"/>
  <c r="G115" i="8"/>
  <c r="E115" i="8"/>
  <c r="D115" i="8"/>
  <c r="C115" i="8"/>
  <c r="Q114" i="8"/>
  <c r="P114" i="8"/>
  <c r="O114" i="8"/>
  <c r="N114" i="8"/>
  <c r="M114" i="8"/>
  <c r="K114" i="8"/>
  <c r="J114" i="8"/>
  <c r="I114" i="8"/>
  <c r="H114" i="8"/>
  <c r="G114" i="8"/>
  <c r="E114" i="8"/>
  <c r="D114" i="8"/>
  <c r="C114" i="8"/>
  <c r="Q113" i="8"/>
  <c r="P113" i="8"/>
  <c r="O113" i="8"/>
  <c r="N113" i="8"/>
  <c r="M113" i="8"/>
  <c r="K113" i="8"/>
  <c r="J113" i="8"/>
  <c r="I113" i="8"/>
  <c r="H113" i="8"/>
  <c r="G113" i="8"/>
  <c r="E113" i="8"/>
  <c r="D113" i="8"/>
  <c r="C113" i="8"/>
  <c r="Q112" i="8"/>
  <c r="P112" i="8"/>
  <c r="O112" i="8"/>
  <c r="N112" i="8"/>
  <c r="M112" i="8"/>
  <c r="K112" i="8"/>
  <c r="J112" i="8"/>
  <c r="I112" i="8"/>
  <c r="H112" i="8"/>
  <c r="G112" i="8"/>
  <c r="E112" i="8"/>
  <c r="D112" i="8"/>
  <c r="C112" i="8"/>
  <c r="Q111" i="8"/>
  <c r="P111" i="8"/>
  <c r="O111" i="8"/>
  <c r="N111" i="8"/>
  <c r="K111" i="8"/>
  <c r="J111" i="8"/>
  <c r="I111" i="8"/>
  <c r="H111" i="8"/>
  <c r="G111" i="8"/>
  <c r="E111" i="8"/>
  <c r="D111" i="8"/>
  <c r="C111" i="8"/>
  <c r="Q107" i="8"/>
  <c r="Q118" i="8" s="1"/>
  <c r="P107" i="8"/>
  <c r="P118" i="8" s="1"/>
  <c r="O107" i="8"/>
  <c r="O118" i="8" s="1"/>
  <c r="N107" i="8"/>
  <c r="N118" i="8" s="1"/>
  <c r="M107" i="8"/>
  <c r="M118" i="8" s="1"/>
  <c r="K107" i="8"/>
  <c r="K118" i="8" s="1"/>
  <c r="J107" i="8"/>
  <c r="J118" i="8" s="1"/>
  <c r="I107" i="8"/>
  <c r="I118" i="8" s="1"/>
  <c r="H107" i="8"/>
  <c r="H118" i="8" s="1"/>
  <c r="G107" i="8"/>
  <c r="G118" i="8" s="1"/>
  <c r="E107" i="8"/>
  <c r="E118" i="8" s="1"/>
  <c r="D107" i="8"/>
  <c r="D118" i="8" s="1"/>
  <c r="C107" i="8"/>
  <c r="C118" i="8" s="1"/>
  <c r="Q106" i="8"/>
  <c r="Q117" i="8" s="1"/>
  <c r="P106" i="8"/>
  <c r="P117" i="8" s="1"/>
  <c r="O106" i="8"/>
  <c r="O117" i="8" s="1"/>
  <c r="N106" i="8"/>
  <c r="N117" i="8" s="1"/>
  <c r="M106" i="8"/>
  <c r="M117" i="8" s="1"/>
  <c r="K106" i="8"/>
  <c r="K117" i="8" s="1"/>
  <c r="J106" i="8"/>
  <c r="J117" i="8" s="1"/>
  <c r="I106" i="8"/>
  <c r="I117" i="8" s="1"/>
  <c r="H106" i="8"/>
  <c r="H117" i="8" s="1"/>
  <c r="G106" i="8"/>
  <c r="G117" i="8" s="1"/>
  <c r="E106" i="8"/>
  <c r="E117" i="8" s="1"/>
  <c r="D106" i="8"/>
  <c r="D117" i="8" s="1"/>
  <c r="C106" i="8"/>
  <c r="C117" i="8" s="1"/>
  <c r="AH89" i="8"/>
  <c r="AD89" i="8"/>
  <c r="AA90" i="8" s="1"/>
  <c r="AA89" i="8"/>
  <c r="Z89" i="8"/>
  <c r="S89" i="8"/>
  <c r="O89" i="8"/>
  <c r="E89" i="8"/>
  <c r="D89" i="8"/>
  <c r="AM87" i="8"/>
  <c r="Q87" i="8"/>
  <c r="H87" i="8"/>
  <c r="AM86" i="8"/>
  <c r="Q86" i="8"/>
  <c r="H86" i="8"/>
  <c r="AM85" i="8"/>
  <c r="Q85" i="8"/>
  <c r="H85" i="8"/>
  <c r="O84" i="8"/>
  <c r="AN83" i="8"/>
  <c r="AM83" i="8"/>
  <c r="AL83" i="8"/>
  <c r="AL89" i="8" s="1"/>
  <c r="AK83" i="8"/>
  <c r="AK89" i="8" s="1"/>
  <c r="AJ83" i="8"/>
  <c r="AD83" i="8"/>
  <c r="AC83" i="8"/>
  <c r="AB83" i="8"/>
  <c r="AA83" i="8"/>
  <c r="Z83" i="8"/>
  <c r="X83" i="8"/>
  <c r="T83" i="8"/>
  <c r="T89" i="8" s="1"/>
  <c r="S83" i="8"/>
  <c r="R83" i="8"/>
  <c r="Q83" i="8"/>
  <c r="P83" i="8"/>
  <c r="N83" i="8"/>
  <c r="J83" i="8"/>
  <c r="I83" i="8"/>
  <c r="I89" i="8" s="1"/>
  <c r="H83" i="8"/>
  <c r="H89" i="8" s="1"/>
  <c r="G83" i="8"/>
  <c r="F83" i="8"/>
  <c r="D83" i="8"/>
  <c r="AN82" i="8"/>
  <c r="AM82" i="8"/>
  <c r="AM88" i="8" s="1"/>
  <c r="AL82" i="8"/>
  <c r="AL88" i="8" s="1"/>
  <c r="AK82" i="8"/>
  <c r="AK88" i="8" s="1"/>
  <c r="AJ82" i="8"/>
  <c r="AH87" i="8" s="1"/>
  <c r="AI82" i="8"/>
  <c r="AH82" i="8"/>
  <c r="AD82" i="8"/>
  <c r="AC82" i="8"/>
  <c r="AC88" i="8" s="1"/>
  <c r="AB82" i="8"/>
  <c r="AB88" i="8" s="1"/>
  <c r="AA82" i="8"/>
  <c r="AA88" i="8" s="1"/>
  <c r="Z82" i="8"/>
  <c r="Y82" i="8"/>
  <c r="Y87" i="8" s="1"/>
  <c r="X82" i="8"/>
  <c r="X87" i="8" s="1"/>
  <c r="T82" i="8"/>
  <c r="S82" i="8"/>
  <c r="S88" i="8" s="1"/>
  <c r="R82" i="8"/>
  <c r="R88" i="8" s="1"/>
  <c r="Q82" i="8"/>
  <c r="Q88" i="8" s="1"/>
  <c r="P82" i="8"/>
  <c r="O82" i="8"/>
  <c r="O87" i="8" s="1"/>
  <c r="N82" i="8"/>
  <c r="N87" i="8" s="1"/>
  <c r="J82" i="8"/>
  <c r="I82" i="8"/>
  <c r="I88" i="8" s="1"/>
  <c r="H82" i="8"/>
  <c r="H88" i="8" s="1"/>
  <c r="G82" i="8"/>
  <c r="G87" i="8" s="1"/>
  <c r="E82" i="8"/>
  <c r="E87" i="8" s="1"/>
  <c r="D82" i="8"/>
  <c r="D87" i="8" s="1"/>
  <c r="AN81" i="8"/>
  <c r="AM81" i="8"/>
  <c r="AL81" i="8"/>
  <c r="AL87" i="8" s="1"/>
  <c r="AK81" i="8"/>
  <c r="AK87" i="8" s="1"/>
  <c r="AJ81" i="8"/>
  <c r="AI86" i="8" s="1"/>
  <c r="AI81" i="8"/>
  <c r="AH81" i="8"/>
  <c r="AD81" i="8"/>
  <c r="AA87" i="8" s="1"/>
  <c r="AC81" i="8"/>
  <c r="AC87" i="8" s="1"/>
  <c r="AB81" i="8"/>
  <c r="AB87" i="8" s="1"/>
  <c r="AA81" i="8"/>
  <c r="Z81" i="8"/>
  <c r="Y81" i="8"/>
  <c r="Y86" i="8" s="1"/>
  <c r="X81" i="8"/>
  <c r="X86" i="8" s="1"/>
  <c r="T81" i="8"/>
  <c r="S81" i="8"/>
  <c r="S87" i="8" s="1"/>
  <c r="R81" i="8"/>
  <c r="R87" i="8" s="1"/>
  <c r="Q81" i="8"/>
  <c r="P81" i="8"/>
  <c r="O81" i="8"/>
  <c r="O86" i="8" s="1"/>
  <c r="N81" i="8"/>
  <c r="N86" i="8" s="1"/>
  <c r="J81" i="8"/>
  <c r="I81" i="8"/>
  <c r="H81" i="8"/>
  <c r="G81" i="8"/>
  <c r="G86" i="8" s="1"/>
  <c r="E81" i="8"/>
  <c r="D81" i="8"/>
  <c r="AN80" i="8"/>
  <c r="AM80" i="8"/>
  <c r="AL80" i="8"/>
  <c r="AL86" i="8" s="1"/>
  <c r="AK80" i="8"/>
  <c r="AK86" i="8" s="1"/>
  <c r="AJ80" i="8"/>
  <c r="AI85" i="8" s="1"/>
  <c r="AI80" i="8"/>
  <c r="AH80" i="8"/>
  <c r="AD80" i="8"/>
  <c r="AA86" i="8" s="1"/>
  <c r="AC80" i="8"/>
  <c r="AC86" i="8" s="1"/>
  <c r="AB80" i="8"/>
  <c r="AB86" i="8" s="1"/>
  <c r="AA80" i="8"/>
  <c r="Z80" i="8"/>
  <c r="Y80" i="8"/>
  <c r="Y85" i="8" s="1"/>
  <c r="X80" i="8"/>
  <c r="X85" i="8" s="1"/>
  <c r="T80" i="8"/>
  <c r="S80" i="8"/>
  <c r="S86" i="8" s="1"/>
  <c r="R80" i="8"/>
  <c r="R86" i="8" s="1"/>
  <c r="Q80" i="8"/>
  <c r="O80" i="8"/>
  <c r="N80" i="8"/>
  <c r="N85" i="8" s="1"/>
  <c r="J80" i="8"/>
  <c r="I80" i="8"/>
  <c r="H80" i="8"/>
  <c r="G80" i="8"/>
  <c r="G85" i="8" s="1"/>
  <c r="E80" i="8"/>
  <c r="D80" i="8"/>
  <c r="AN79" i="8"/>
  <c r="AN89" i="8" s="1"/>
  <c r="AM79" i="8"/>
  <c r="AM89" i="8" s="1"/>
  <c r="AM90" i="8" s="1"/>
  <c r="AL79" i="8"/>
  <c r="AL85" i="8" s="1"/>
  <c r="AK79" i="8"/>
  <c r="AK85" i="8" s="1"/>
  <c r="AJ79" i="8"/>
  <c r="AJ89" i="8" s="1"/>
  <c r="AI79" i="8"/>
  <c r="AI89" i="8" s="1"/>
  <c r="AI90" i="8" s="1"/>
  <c r="AH79" i="8"/>
  <c r="AH84" i="8" s="1"/>
  <c r="AD79" i="8"/>
  <c r="AA85" i="8" s="1"/>
  <c r="AC79" i="8"/>
  <c r="AC89" i="8" s="1"/>
  <c r="AC90" i="8" s="1"/>
  <c r="AB79" i="8"/>
  <c r="AB89" i="8" s="1"/>
  <c r="AB90" i="8" s="1"/>
  <c r="AA79" i="8"/>
  <c r="Z79" i="8"/>
  <c r="X84" i="8" s="1"/>
  <c r="Y79" i="8"/>
  <c r="Y89" i="8" s="1"/>
  <c r="Y90" i="8" s="1"/>
  <c r="X79" i="8"/>
  <c r="X89" i="8" s="1"/>
  <c r="X90" i="8" s="1"/>
  <c r="T79" i="8"/>
  <c r="S79" i="8"/>
  <c r="S85" i="8" s="1"/>
  <c r="R79" i="8"/>
  <c r="R89" i="8" s="1"/>
  <c r="R90" i="8" s="1"/>
  <c r="Q79" i="8"/>
  <c r="Q89" i="8" s="1"/>
  <c r="Q90" i="8" s="1"/>
  <c r="P79" i="8"/>
  <c r="O79" i="8"/>
  <c r="N79" i="8"/>
  <c r="N89" i="8" s="1"/>
  <c r="J79" i="8"/>
  <c r="J89" i="8" s="1"/>
  <c r="I79" i="8"/>
  <c r="H79" i="8"/>
  <c r="G79" i="8"/>
  <c r="G89" i="8" s="1"/>
  <c r="E79" i="8"/>
  <c r="D79" i="8"/>
  <c r="P75" i="8"/>
  <c r="P80" i="8" s="1"/>
  <c r="P89" i="8" s="1"/>
  <c r="F67" i="8"/>
  <c r="F82" i="8" s="1"/>
  <c r="F66" i="8"/>
  <c r="F81" i="8" s="1"/>
  <c r="F65" i="8"/>
  <c r="F80" i="8" s="1"/>
  <c r="F64" i="8"/>
  <c r="F79" i="8" s="1"/>
  <c r="AL27" i="8"/>
  <c r="AU26" i="8"/>
  <c r="AS26" i="8"/>
  <c r="AW25" i="8"/>
  <c r="AR25" i="8"/>
  <c r="AK25" i="8"/>
  <c r="AI25" i="8"/>
  <c r="AV24" i="8"/>
  <c r="AM24" i="8"/>
  <c r="AH24" i="8"/>
  <c r="AA24" i="8"/>
  <c r="Y24" i="8"/>
  <c r="AS23" i="8"/>
  <c r="AR23" i="8"/>
  <c r="X23" i="8"/>
  <c r="AX22" i="8"/>
  <c r="AW22" i="8"/>
  <c r="AV22" i="8"/>
  <c r="AU22" i="8"/>
  <c r="AT22" i="8"/>
  <c r="AR22" i="8"/>
  <c r="AK22" i="8"/>
  <c r="AJ22" i="8"/>
  <c r="AH22" i="8"/>
  <c r="AD22" i="8"/>
  <c r="AC22" i="8"/>
  <c r="AB22" i="8"/>
  <c r="AA22" i="8"/>
  <c r="AX21" i="8"/>
  <c r="AW21" i="8"/>
  <c r="AW27" i="8" s="1"/>
  <c r="AV21" i="8"/>
  <c r="AV27" i="8" s="1"/>
  <c r="AU21" i="8"/>
  <c r="AT21" i="8"/>
  <c r="AS21" i="8"/>
  <c r="AR21" i="8"/>
  <c r="AR26" i="8" s="1"/>
  <c r="AN21" i="8"/>
  <c r="AM21" i="8"/>
  <c r="AL21" i="8"/>
  <c r="AK21" i="8"/>
  <c r="AK26" i="8" s="1"/>
  <c r="AJ21" i="8"/>
  <c r="AI21" i="8"/>
  <c r="AI26" i="8" s="1"/>
  <c r="AH21" i="8"/>
  <c r="AH26" i="8" s="1"/>
  <c r="AD21" i="8"/>
  <c r="AB26" i="8" s="1"/>
  <c r="AC21" i="8"/>
  <c r="AB21" i="8"/>
  <c r="AA21" i="8"/>
  <c r="AA26" i="8" s="1"/>
  <c r="Z21" i="8"/>
  <c r="X26" i="8" s="1"/>
  <c r="Y21" i="8"/>
  <c r="Y26" i="8" s="1"/>
  <c r="X21" i="8"/>
  <c r="AX20" i="8"/>
  <c r="AW20" i="8"/>
  <c r="AW26" i="8" s="1"/>
  <c r="AV20" i="8"/>
  <c r="AV26" i="8" s="1"/>
  <c r="AU20" i="8"/>
  <c r="AU25" i="8" s="1"/>
  <c r="AT20" i="8"/>
  <c r="AS20" i="8"/>
  <c r="AS25" i="8" s="1"/>
  <c r="AR20" i="8"/>
  <c r="AN20" i="8"/>
  <c r="AM20" i="8"/>
  <c r="AM26" i="8" s="1"/>
  <c r="AL20" i="8"/>
  <c r="AL26" i="8" s="1"/>
  <c r="AK20" i="8"/>
  <c r="AJ20" i="8"/>
  <c r="AI20" i="8"/>
  <c r="AH20" i="8"/>
  <c r="AH25" i="8" s="1"/>
  <c r="AD20" i="8"/>
  <c r="AC20" i="8"/>
  <c r="AC25" i="8" s="1"/>
  <c r="AB20" i="8"/>
  <c r="AB25" i="8" s="1"/>
  <c r="AA20" i="8"/>
  <c r="AA25" i="8" s="1"/>
  <c r="Z20" i="8"/>
  <c r="Y20" i="8"/>
  <c r="Y25" i="8" s="1"/>
  <c r="X20" i="8"/>
  <c r="X25" i="8" s="1"/>
  <c r="AX19" i="8"/>
  <c r="AX28" i="8" s="1"/>
  <c r="AW19" i="8"/>
  <c r="AV19" i="8"/>
  <c r="AV25" i="8" s="1"/>
  <c r="AU19" i="8"/>
  <c r="AU24" i="8" s="1"/>
  <c r="AT19" i="8"/>
  <c r="AR24" i="8" s="1"/>
  <c r="AS19" i="8"/>
  <c r="AS24" i="8" s="1"/>
  <c r="AR19" i="8"/>
  <c r="AN19" i="8"/>
  <c r="AM19" i="8"/>
  <c r="AM25" i="8" s="1"/>
  <c r="AL19" i="8"/>
  <c r="AL25" i="8" s="1"/>
  <c r="AK19" i="8"/>
  <c r="AK24" i="8" s="1"/>
  <c r="AJ19" i="8"/>
  <c r="AI19" i="8"/>
  <c r="AI24" i="8" s="1"/>
  <c r="AH19" i="8"/>
  <c r="AD19" i="8"/>
  <c r="AC19" i="8"/>
  <c r="AC24" i="8" s="1"/>
  <c r="AB19" i="8"/>
  <c r="AB24" i="8" s="1"/>
  <c r="AA19" i="8"/>
  <c r="Z19" i="8"/>
  <c r="Y19" i="8"/>
  <c r="X19" i="8"/>
  <c r="X24" i="8" s="1"/>
  <c r="AX18" i="8"/>
  <c r="AW18" i="8"/>
  <c r="AW28" i="8" s="1"/>
  <c r="AV18" i="8"/>
  <c r="AV28" i="8" s="1"/>
  <c r="AV29" i="8" s="1"/>
  <c r="AU18" i="8"/>
  <c r="AW24" i="8" s="1"/>
  <c r="AT18" i="8"/>
  <c r="AS18" i="8"/>
  <c r="AS28" i="8" s="1"/>
  <c r="AR18" i="8"/>
  <c r="AR28" i="8" s="1"/>
  <c r="AN18" i="8"/>
  <c r="AN28" i="8" s="1"/>
  <c r="AM18" i="8"/>
  <c r="AL18" i="8"/>
  <c r="AL28" i="8" s="1"/>
  <c r="AK18" i="8"/>
  <c r="AK23" i="8" s="1"/>
  <c r="AJ18" i="8"/>
  <c r="AH23" i="8" s="1"/>
  <c r="AI18" i="8"/>
  <c r="AI23" i="8" s="1"/>
  <c r="AH18" i="8"/>
  <c r="AH28" i="8" s="1"/>
  <c r="AD18" i="8"/>
  <c r="AD28" i="8" s="1"/>
  <c r="AC18" i="8"/>
  <c r="AC28" i="8" s="1"/>
  <c r="AC29" i="8" s="1"/>
  <c r="AB18" i="8"/>
  <c r="AB23" i="8" s="1"/>
  <c r="AA18" i="8"/>
  <c r="AA28" i="8" s="1"/>
  <c r="Z18" i="8"/>
  <c r="Z28" i="8" s="1"/>
  <c r="Y18" i="8"/>
  <c r="Y23" i="8" s="1"/>
  <c r="X18" i="8"/>
  <c r="Y56" i="8"/>
  <c r="H56" i="8"/>
  <c r="AC55" i="8"/>
  <c r="O55" i="8"/>
  <c r="AB54" i="8"/>
  <c r="S54" i="8"/>
  <c r="E54" i="8"/>
  <c r="R53" i="8"/>
  <c r="I53" i="8"/>
  <c r="AD51" i="8"/>
  <c r="AC51" i="8"/>
  <c r="AB51" i="8"/>
  <c r="AB56" i="8" s="1"/>
  <c r="AA51" i="8"/>
  <c r="AA56" i="8" s="1"/>
  <c r="Z51" i="8"/>
  <c r="Y51" i="8"/>
  <c r="X51" i="8"/>
  <c r="X56" i="8" s="1"/>
  <c r="T51" i="8"/>
  <c r="R56" i="8" s="1"/>
  <c r="S51" i="8"/>
  <c r="R51" i="8"/>
  <c r="Q51" i="8"/>
  <c r="S56" i="8" s="1"/>
  <c r="P51" i="8"/>
  <c r="O51" i="8"/>
  <c r="N51" i="8"/>
  <c r="J51" i="8"/>
  <c r="I51" i="8"/>
  <c r="I56" i="8" s="1"/>
  <c r="H51" i="8"/>
  <c r="G51" i="8"/>
  <c r="G56" i="8" s="1"/>
  <c r="F51" i="8"/>
  <c r="D56" i="8" s="1"/>
  <c r="E51" i="8"/>
  <c r="E56" i="8" s="1"/>
  <c r="D51" i="8"/>
  <c r="AD50" i="8"/>
  <c r="AA55" i="8" s="1"/>
  <c r="AC50" i="8"/>
  <c r="AB50" i="8"/>
  <c r="AB55" i="8" s="1"/>
  <c r="AA50" i="8"/>
  <c r="Z50" i="8"/>
  <c r="Y50" i="8"/>
  <c r="Y55" i="8" s="1"/>
  <c r="X50" i="8"/>
  <c r="X55" i="8" s="1"/>
  <c r="T50" i="8"/>
  <c r="S50" i="8"/>
  <c r="R50" i="8"/>
  <c r="R55" i="8" s="1"/>
  <c r="Q50" i="8"/>
  <c r="Q55" i="8" s="1"/>
  <c r="P50" i="8"/>
  <c r="O50" i="8"/>
  <c r="N50" i="8"/>
  <c r="N55" i="8" s="1"/>
  <c r="J50" i="8"/>
  <c r="H55" i="8" s="1"/>
  <c r="I50" i="8"/>
  <c r="H50" i="8"/>
  <c r="G50" i="8"/>
  <c r="I55" i="8" s="1"/>
  <c r="F50" i="8"/>
  <c r="E50" i="8"/>
  <c r="D50" i="8"/>
  <c r="AD49" i="8"/>
  <c r="AC49" i="8"/>
  <c r="AC54" i="8" s="1"/>
  <c r="AB49" i="8"/>
  <c r="AA49" i="8"/>
  <c r="AA54" i="8" s="1"/>
  <c r="Z49" i="8"/>
  <c r="X54" i="8" s="1"/>
  <c r="Y49" i="8"/>
  <c r="Y54" i="8" s="1"/>
  <c r="X49" i="8"/>
  <c r="T49" i="8"/>
  <c r="Q54" i="8" s="1"/>
  <c r="S49" i="8"/>
  <c r="R49" i="8"/>
  <c r="R54" i="8" s="1"/>
  <c r="Q49" i="8"/>
  <c r="P49" i="8"/>
  <c r="O49" i="8"/>
  <c r="O54" i="8" s="1"/>
  <c r="N49" i="8"/>
  <c r="N54" i="8" s="1"/>
  <c r="J49" i="8"/>
  <c r="I49" i="8"/>
  <c r="H49" i="8"/>
  <c r="H54" i="8" s="1"/>
  <c r="G49" i="8"/>
  <c r="G54" i="8" s="1"/>
  <c r="F49" i="8"/>
  <c r="E49" i="8"/>
  <c r="D49" i="8"/>
  <c r="D54" i="8" s="1"/>
  <c r="AD48" i="8"/>
  <c r="AB53" i="8" s="1"/>
  <c r="AC48" i="8"/>
  <c r="AB48" i="8"/>
  <c r="AA48" i="8"/>
  <c r="AC53" i="8" s="1"/>
  <c r="Z48" i="8"/>
  <c r="Z58" i="8" s="1"/>
  <c r="Y48" i="8"/>
  <c r="X48" i="8"/>
  <c r="T48" i="8"/>
  <c r="S48" i="8"/>
  <c r="S53" i="8" s="1"/>
  <c r="R48" i="8"/>
  <c r="Q48" i="8"/>
  <c r="Q53" i="8" s="1"/>
  <c r="P48" i="8"/>
  <c r="O48" i="8"/>
  <c r="O53" i="8" s="1"/>
  <c r="N48" i="8"/>
  <c r="J48" i="8"/>
  <c r="I48" i="8"/>
  <c r="H48" i="8"/>
  <c r="H53" i="8" s="1"/>
  <c r="G48" i="8"/>
  <c r="F48" i="8"/>
  <c r="E48" i="8"/>
  <c r="D48" i="8"/>
  <c r="D58" i="8" s="1"/>
  <c r="O26" i="8"/>
  <c r="O24" i="8"/>
  <c r="I23" i="8"/>
  <c r="E23" i="8"/>
  <c r="T21" i="8"/>
  <c r="S21" i="8"/>
  <c r="S26" i="8" s="1"/>
  <c r="R21" i="8"/>
  <c r="R26" i="8" s="1"/>
  <c r="Q21" i="8"/>
  <c r="Q26" i="8" s="1"/>
  <c r="P21" i="8"/>
  <c r="O21" i="8"/>
  <c r="N21" i="8"/>
  <c r="N26" i="8" s="1"/>
  <c r="J21" i="8"/>
  <c r="H26" i="8" s="1"/>
  <c r="I21" i="8"/>
  <c r="H21" i="8"/>
  <c r="G21" i="8"/>
  <c r="I26" i="8" s="1"/>
  <c r="F21" i="8"/>
  <c r="E21" i="8"/>
  <c r="D21" i="8"/>
  <c r="D26" i="8" s="1"/>
  <c r="T20" i="8"/>
  <c r="R25" i="8" s="1"/>
  <c r="S20" i="8"/>
  <c r="S25" i="8" s="1"/>
  <c r="R20" i="8"/>
  <c r="Q20" i="8"/>
  <c r="P20" i="8"/>
  <c r="N25" i="8" s="1"/>
  <c r="O20" i="8"/>
  <c r="N20" i="8"/>
  <c r="J20" i="8"/>
  <c r="I20" i="8"/>
  <c r="I25" i="8" s="1"/>
  <c r="H20" i="8"/>
  <c r="H25" i="8" s="1"/>
  <c r="F20" i="8"/>
  <c r="E20" i="8"/>
  <c r="E25" i="8" s="1"/>
  <c r="D20" i="8"/>
  <c r="D25" i="8" s="1"/>
  <c r="T19" i="8"/>
  <c r="S19" i="8"/>
  <c r="R19" i="8"/>
  <c r="R24" i="8" s="1"/>
  <c r="Q19" i="8"/>
  <c r="Q24" i="8" s="1"/>
  <c r="P19" i="8"/>
  <c r="O19" i="8"/>
  <c r="N19" i="8"/>
  <c r="N24" i="8" s="1"/>
  <c r="J19" i="8"/>
  <c r="H24" i="8" s="1"/>
  <c r="I19" i="8"/>
  <c r="H19" i="8"/>
  <c r="G19" i="8"/>
  <c r="I24" i="8" s="1"/>
  <c r="F19" i="8"/>
  <c r="E19" i="8"/>
  <c r="D19" i="8"/>
  <c r="T18" i="8"/>
  <c r="S18" i="8"/>
  <c r="S28" i="8" s="1"/>
  <c r="R18" i="8"/>
  <c r="Q18" i="8"/>
  <c r="P18" i="8"/>
  <c r="O18" i="8"/>
  <c r="O23" i="8" s="1"/>
  <c r="N18" i="8"/>
  <c r="I18" i="8"/>
  <c r="H18" i="8"/>
  <c r="G18" i="8"/>
  <c r="G28" i="8" s="1"/>
  <c r="F18" i="8"/>
  <c r="E18" i="8"/>
  <c r="D18" i="8"/>
  <c r="D23" i="8" s="1"/>
  <c r="J11" i="8"/>
  <c r="G11" i="8"/>
  <c r="G20" i="8" s="1"/>
  <c r="G25" i="8" s="1"/>
  <c r="J10" i="8"/>
  <c r="J9" i="8"/>
  <c r="J18" i="8" s="1"/>
  <c r="J8" i="8"/>
  <c r="W187" i="7"/>
  <c r="V187" i="7"/>
  <c r="R187" i="7"/>
  <c r="Q187" i="7"/>
  <c r="N187" i="7"/>
  <c r="M187" i="7"/>
  <c r="H187" i="7"/>
  <c r="G187" i="7"/>
  <c r="D187" i="7"/>
  <c r="C187" i="7"/>
  <c r="W186" i="7"/>
  <c r="V186" i="7"/>
  <c r="R186" i="7"/>
  <c r="Q186" i="7"/>
  <c r="N186" i="7"/>
  <c r="M186" i="7"/>
  <c r="H186" i="7"/>
  <c r="G186" i="7"/>
  <c r="D186" i="7"/>
  <c r="C186" i="7"/>
  <c r="Y185" i="7"/>
  <c r="X185" i="7"/>
  <c r="W185" i="7"/>
  <c r="V185" i="7"/>
  <c r="U185" i="7"/>
  <c r="T185" i="7"/>
  <c r="R185" i="7"/>
  <c r="Q185" i="7"/>
  <c r="P185" i="7"/>
  <c r="O185" i="7"/>
  <c r="N185" i="7"/>
  <c r="M185" i="7"/>
  <c r="L185" i="7"/>
  <c r="I185" i="7"/>
  <c r="H185" i="7"/>
  <c r="G185" i="7"/>
  <c r="F185" i="7"/>
  <c r="E185" i="7"/>
  <c r="D185" i="7"/>
  <c r="C185" i="7"/>
  <c r="Y184" i="7"/>
  <c r="X184" i="7"/>
  <c r="W184" i="7"/>
  <c r="V184" i="7"/>
  <c r="U184" i="7"/>
  <c r="T184" i="7"/>
  <c r="R184" i="7"/>
  <c r="Q184" i="7"/>
  <c r="P184" i="7"/>
  <c r="O184" i="7"/>
  <c r="N184" i="7"/>
  <c r="M184" i="7"/>
  <c r="L184" i="7"/>
  <c r="I184" i="7"/>
  <c r="H184" i="7"/>
  <c r="G184" i="7"/>
  <c r="F184" i="7"/>
  <c r="E184" i="7"/>
  <c r="D184" i="7"/>
  <c r="C184" i="7"/>
  <c r="Y183" i="7"/>
  <c r="X183" i="7"/>
  <c r="W183" i="7"/>
  <c r="V183" i="7"/>
  <c r="U183" i="7"/>
  <c r="T183" i="7"/>
  <c r="R183" i="7"/>
  <c r="Q183" i="7"/>
  <c r="P183" i="7"/>
  <c r="O183" i="7"/>
  <c r="N183" i="7"/>
  <c r="M183" i="7"/>
  <c r="L183" i="7"/>
  <c r="I183" i="7"/>
  <c r="H183" i="7"/>
  <c r="G183" i="7"/>
  <c r="F183" i="7"/>
  <c r="E183" i="7"/>
  <c r="D183" i="7"/>
  <c r="C183" i="7"/>
  <c r="Y182" i="7"/>
  <c r="X182" i="7"/>
  <c r="W182" i="7"/>
  <c r="V182" i="7"/>
  <c r="U182" i="7"/>
  <c r="T182" i="7"/>
  <c r="R182" i="7"/>
  <c r="Q182" i="7"/>
  <c r="P182" i="7"/>
  <c r="O182" i="7"/>
  <c r="N182" i="7"/>
  <c r="M182" i="7"/>
  <c r="L182" i="7"/>
  <c r="I182" i="7"/>
  <c r="H182" i="7"/>
  <c r="G182" i="7"/>
  <c r="F182" i="7"/>
  <c r="E182" i="7"/>
  <c r="D182" i="7"/>
  <c r="C182" i="7"/>
  <c r="Y181" i="7"/>
  <c r="X181" i="7"/>
  <c r="W181" i="7"/>
  <c r="V181" i="7"/>
  <c r="U181" i="7"/>
  <c r="T181" i="7"/>
  <c r="R181" i="7"/>
  <c r="Q181" i="7"/>
  <c r="P181" i="7"/>
  <c r="N181" i="7"/>
  <c r="M181" i="7"/>
  <c r="L181" i="7"/>
  <c r="I181" i="7"/>
  <c r="H181" i="7"/>
  <c r="G181" i="7"/>
  <c r="F181" i="7"/>
  <c r="E181" i="7"/>
  <c r="D181" i="7"/>
  <c r="C181" i="7"/>
  <c r="Y180" i="7"/>
  <c r="X180" i="7"/>
  <c r="W180" i="7"/>
  <c r="V180" i="7"/>
  <c r="U180" i="7"/>
  <c r="T180" i="7"/>
  <c r="R180" i="7"/>
  <c r="Q180" i="7"/>
  <c r="P180" i="7"/>
  <c r="O180" i="7"/>
  <c r="N180" i="7"/>
  <c r="M180" i="7"/>
  <c r="L180" i="7"/>
  <c r="I180" i="7"/>
  <c r="H180" i="7"/>
  <c r="G180" i="7"/>
  <c r="F180" i="7"/>
  <c r="E180" i="7"/>
  <c r="D180" i="7"/>
  <c r="C180" i="7"/>
  <c r="Y176" i="7"/>
  <c r="Y187" i="7" s="1"/>
  <c r="X176" i="7"/>
  <c r="X187" i="7" s="1"/>
  <c r="W176" i="7"/>
  <c r="V176" i="7"/>
  <c r="U176" i="7"/>
  <c r="U187" i="7" s="1"/>
  <c r="T176" i="7"/>
  <c r="T187" i="7" s="1"/>
  <c r="R176" i="7"/>
  <c r="Q176" i="7"/>
  <c r="P176" i="7"/>
  <c r="P187" i="7" s="1"/>
  <c r="O176" i="7"/>
  <c r="O187" i="7" s="1"/>
  <c r="N176" i="7"/>
  <c r="M176" i="7"/>
  <c r="L176" i="7"/>
  <c r="L187" i="7" s="1"/>
  <c r="I176" i="7"/>
  <c r="I187" i="7" s="1"/>
  <c r="H176" i="7"/>
  <c r="G176" i="7"/>
  <c r="F176" i="7"/>
  <c r="F187" i="7" s="1"/>
  <c r="E176" i="7"/>
  <c r="E187" i="7" s="1"/>
  <c r="D176" i="7"/>
  <c r="C176" i="7"/>
  <c r="Y175" i="7"/>
  <c r="Y186" i="7" s="1"/>
  <c r="X175" i="7"/>
  <c r="X186" i="7" s="1"/>
  <c r="W175" i="7"/>
  <c r="V175" i="7"/>
  <c r="U175" i="7"/>
  <c r="U186" i="7" s="1"/>
  <c r="T175" i="7"/>
  <c r="T186" i="7" s="1"/>
  <c r="R175" i="7"/>
  <c r="Q175" i="7"/>
  <c r="P175" i="7"/>
  <c r="P186" i="7" s="1"/>
  <c r="O175" i="7"/>
  <c r="O186" i="7" s="1"/>
  <c r="N175" i="7"/>
  <c r="M175" i="7"/>
  <c r="L175" i="7"/>
  <c r="L186" i="7" s="1"/>
  <c r="I175" i="7"/>
  <c r="I186" i="7" s="1"/>
  <c r="H175" i="7"/>
  <c r="G175" i="7"/>
  <c r="F175" i="7"/>
  <c r="F186" i="7" s="1"/>
  <c r="E175" i="7"/>
  <c r="E186" i="7" s="1"/>
  <c r="D175" i="7"/>
  <c r="C175" i="7"/>
  <c r="E85" i="8" l="1"/>
  <c r="D86" i="8"/>
  <c r="G90" i="8"/>
  <c r="N90" i="8"/>
  <c r="O85" i="8"/>
  <c r="E86" i="8"/>
  <c r="H90" i="8"/>
  <c r="AK90" i="8"/>
  <c r="O90" i="8"/>
  <c r="E84" i="8"/>
  <c r="F89" i="8"/>
  <c r="D90" i="8" s="1"/>
  <c r="D84" i="8"/>
  <c r="D85" i="8"/>
  <c r="I90" i="8"/>
  <c r="AL90" i="8"/>
  <c r="S90" i="8"/>
  <c r="AH90" i="8"/>
  <c r="AI84" i="8"/>
  <c r="AH85" i="8"/>
  <c r="I86" i="8"/>
  <c r="AI87" i="8"/>
  <c r="G84" i="8"/>
  <c r="Y84" i="8"/>
  <c r="AB85" i="8"/>
  <c r="AH86" i="8"/>
  <c r="I85" i="8"/>
  <c r="R85" i="8"/>
  <c r="I87" i="8"/>
  <c r="N84" i="8"/>
  <c r="AC85" i="8"/>
  <c r="AA29" i="8"/>
  <c r="AH29" i="8"/>
  <c r="AL29" i="8"/>
  <c r="AC23" i="8"/>
  <c r="AM27" i="8"/>
  <c r="Y28" i="8"/>
  <c r="Y29" i="8" s="1"/>
  <c r="AJ28" i="8"/>
  <c r="AU28" i="8"/>
  <c r="AU29" i="8" s="1"/>
  <c r="AB28" i="8"/>
  <c r="AB29" i="8" s="1"/>
  <c r="AI28" i="8"/>
  <c r="AA23" i="8"/>
  <c r="AU23" i="8"/>
  <c r="AK28" i="8"/>
  <c r="AK29" i="8" s="1"/>
  <c r="X28" i="8"/>
  <c r="X29" i="8" s="1"/>
  <c r="AM28" i="8"/>
  <c r="AT28" i="8"/>
  <c r="AR29" i="8" s="1"/>
  <c r="AC26" i="8"/>
  <c r="AL24" i="8"/>
  <c r="G26" i="8"/>
  <c r="D53" i="8"/>
  <c r="G55" i="8"/>
  <c r="AD58" i="8"/>
  <c r="H23" i="8"/>
  <c r="P28" i="8"/>
  <c r="Q25" i="8"/>
  <c r="G24" i="8"/>
  <c r="E58" i="8"/>
  <c r="P58" i="8"/>
  <c r="Q56" i="8"/>
  <c r="O58" i="8"/>
  <c r="E28" i="8"/>
  <c r="I28" i="8"/>
  <c r="I29" i="8" s="1"/>
  <c r="Q23" i="8"/>
  <c r="D24" i="8"/>
  <c r="S24" i="8"/>
  <c r="E26" i="8"/>
  <c r="N23" i="8"/>
  <c r="D28" i="8"/>
  <c r="F58" i="8"/>
  <c r="D59" i="8" s="1"/>
  <c r="J58" i="8"/>
  <c r="X58" i="8"/>
  <c r="X59" i="8" s="1"/>
  <c r="AB58" i="8"/>
  <c r="AB59" i="8" s="1"/>
  <c r="I54" i="8"/>
  <c r="D55" i="8"/>
  <c r="S55" i="8"/>
  <c r="N56" i="8"/>
  <c r="AC56" i="8"/>
  <c r="S58" i="8"/>
  <c r="S59" i="8" s="1"/>
  <c r="S23" i="8"/>
  <c r="O28" i="8"/>
  <c r="H58" i="8"/>
  <c r="J28" i="8"/>
  <c r="G29" i="8" s="1"/>
  <c r="G23" i="8"/>
  <c r="T28" i="8"/>
  <c r="I58" i="8"/>
  <c r="T58" i="8"/>
  <c r="F28" i="8"/>
  <c r="N28" i="8"/>
  <c r="R28" i="8"/>
  <c r="R29" i="8" s="1"/>
  <c r="E24" i="8"/>
  <c r="O25" i="8"/>
  <c r="R23" i="8"/>
  <c r="H28" i="8"/>
  <c r="G58" i="8"/>
  <c r="G59" i="8" s="1"/>
  <c r="N58" i="8"/>
  <c r="R58" i="8"/>
  <c r="Y58" i="8"/>
  <c r="Y59" i="8" s="1"/>
  <c r="AC58" i="8"/>
  <c r="AC59" i="8" s="1"/>
  <c r="E55" i="8"/>
  <c r="O56" i="8"/>
  <c r="AA53" i="8"/>
  <c r="N53" i="8"/>
  <c r="Q28" i="8"/>
  <c r="Q29" i="8" s="1"/>
  <c r="G53" i="8"/>
  <c r="X53" i="8"/>
  <c r="E53" i="8"/>
  <c r="AA58" i="8"/>
  <c r="AA59" i="8" s="1"/>
  <c r="Q58" i="8"/>
  <c r="Y53" i="8"/>
  <c r="E90" i="8" l="1"/>
  <c r="AM29" i="8"/>
  <c r="AW29" i="8"/>
  <c r="AI29" i="8"/>
  <c r="AS29" i="8"/>
  <c r="H29" i="8"/>
  <c r="I59" i="8"/>
  <c r="H59" i="8"/>
  <c r="E29" i="8"/>
  <c r="E59" i="8"/>
  <c r="Q59" i="8"/>
  <c r="R59" i="8"/>
  <c r="N29" i="8"/>
  <c r="O29" i="8"/>
  <c r="D29" i="8"/>
  <c r="O59" i="8"/>
  <c r="N59" i="8"/>
  <c r="S29" i="8"/>
  <c r="P87" i="5" l="1"/>
  <c r="AF24" i="5"/>
  <c r="AG24" i="5"/>
  <c r="AH24" i="5"/>
  <c r="AI24" i="5"/>
  <c r="AJ24" i="5"/>
  <c r="AF3" i="5"/>
  <c r="AG3" i="5"/>
  <c r="AH3" i="5"/>
  <c r="AI3" i="5"/>
  <c r="AJ3" i="5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F14" i="5"/>
  <c r="AG14" i="5"/>
  <c r="AH14" i="5"/>
  <c r="AI14" i="5"/>
  <c r="AJ14" i="5"/>
  <c r="AF15" i="5"/>
  <c r="AG15" i="5"/>
  <c r="AH15" i="5"/>
  <c r="AI15" i="5"/>
  <c r="AJ15" i="5"/>
  <c r="AF16" i="5"/>
  <c r="AG16" i="5"/>
  <c r="AH16" i="5"/>
  <c r="AI16" i="5"/>
  <c r="AJ16" i="5"/>
  <c r="AF17" i="5"/>
  <c r="AG17" i="5"/>
  <c r="AH17" i="5"/>
  <c r="AI17" i="5"/>
  <c r="AJ17" i="5"/>
  <c r="AF18" i="5"/>
  <c r="AG18" i="5"/>
  <c r="AH18" i="5"/>
  <c r="AI18" i="5"/>
  <c r="AJ18" i="5"/>
  <c r="AF20" i="5"/>
  <c r="AG20" i="5"/>
  <c r="AH20" i="5"/>
  <c r="AI20" i="5"/>
  <c r="AJ20" i="5"/>
  <c r="AF21" i="5"/>
  <c r="AG21" i="5"/>
  <c r="AH21" i="5"/>
  <c r="AI21" i="5"/>
  <c r="AJ21" i="5"/>
  <c r="AF22" i="5"/>
  <c r="AG22" i="5"/>
  <c r="AH22" i="5"/>
  <c r="AI22" i="5"/>
  <c r="AJ22" i="5"/>
  <c r="AF23" i="5"/>
  <c r="AG23" i="5"/>
  <c r="AH23" i="5"/>
  <c r="AI23" i="5"/>
  <c r="AJ23" i="5"/>
  <c r="AJ2" i="5"/>
  <c r="AI2" i="5"/>
  <c r="AH2" i="5"/>
  <c r="AG2" i="5"/>
  <c r="AF2" i="5"/>
  <c r="AK3" i="5"/>
  <c r="AL3" i="5"/>
  <c r="AK4" i="5"/>
  <c r="AL4" i="5"/>
  <c r="AK5" i="5"/>
  <c r="AL5" i="5"/>
  <c r="AK6" i="5"/>
  <c r="AL6" i="5"/>
  <c r="AK7" i="5"/>
  <c r="AL7" i="5"/>
  <c r="AK8" i="5"/>
  <c r="AL8" i="5"/>
  <c r="AK9" i="5"/>
  <c r="AL9" i="5"/>
  <c r="AK11" i="5"/>
  <c r="AL11" i="5"/>
  <c r="AK12" i="5"/>
  <c r="AL12" i="5"/>
  <c r="AK13" i="5"/>
  <c r="AL13" i="5"/>
  <c r="AK14" i="5"/>
  <c r="AL14" i="5"/>
  <c r="AK15" i="5"/>
  <c r="AL15" i="5"/>
  <c r="AK16" i="5"/>
  <c r="AL16" i="5"/>
  <c r="AK17" i="5"/>
  <c r="AL17" i="5"/>
  <c r="AK18" i="5"/>
  <c r="AL18" i="5"/>
  <c r="AK20" i="5"/>
  <c r="AL20" i="5"/>
  <c r="AK21" i="5"/>
  <c r="AL21" i="5"/>
  <c r="AK22" i="5"/>
  <c r="AL22" i="5"/>
  <c r="AK23" i="5"/>
  <c r="AL23" i="5"/>
  <c r="AK24" i="5"/>
  <c r="AL24" i="5"/>
  <c r="AB24" i="5"/>
  <c r="AA24" i="5"/>
  <c r="AB23" i="5"/>
  <c r="AA23" i="5"/>
  <c r="AB22" i="5"/>
  <c r="AA22" i="5"/>
  <c r="AB21" i="5"/>
  <c r="AA21" i="5"/>
  <c r="Z20" i="5"/>
  <c r="Y20" i="5"/>
  <c r="AA20" i="5" s="1"/>
  <c r="X20" i="5"/>
  <c r="W20" i="5"/>
  <c r="AB18" i="5"/>
  <c r="AA18" i="5"/>
  <c r="AB17" i="5"/>
  <c r="AA17" i="5"/>
  <c r="AB16" i="5"/>
  <c r="AA16" i="5"/>
  <c r="AB15" i="5"/>
  <c r="AA15" i="5"/>
  <c r="AB14" i="5"/>
  <c r="AA14" i="5"/>
  <c r="AB13" i="5"/>
  <c r="AA13" i="5"/>
  <c r="AB12" i="5"/>
  <c r="AA12" i="5"/>
  <c r="AB11" i="5"/>
  <c r="AA11" i="5"/>
  <c r="AB9" i="5"/>
  <c r="AA9" i="5"/>
  <c r="AB8" i="5"/>
  <c r="AA8" i="5"/>
  <c r="AB7" i="5"/>
  <c r="AA7" i="5"/>
  <c r="AB6" i="5"/>
  <c r="AA6" i="5"/>
  <c r="AB5" i="5"/>
  <c r="AA5" i="5"/>
  <c r="AB4" i="5"/>
  <c r="AA4" i="5"/>
  <c r="AB3" i="5"/>
  <c r="AA3" i="5"/>
  <c r="AL2" i="5"/>
  <c r="AK2" i="5"/>
  <c r="AB2" i="5"/>
  <c r="AA2" i="5"/>
  <c r="Q38" i="5"/>
  <c r="P38" i="5"/>
  <c r="N38" i="5"/>
  <c r="O38" i="5"/>
  <c r="M38" i="5"/>
  <c r="R36" i="5"/>
  <c r="Q36" i="5"/>
  <c r="P36" i="5"/>
  <c r="O36" i="5"/>
  <c r="N36" i="5"/>
  <c r="M36" i="5"/>
  <c r="L36" i="5"/>
  <c r="M19" i="5"/>
  <c r="Q9" i="5"/>
  <c r="P9" i="5"/>
  <c r="N9" i="5"/>
  <c r="O9" i="5"/>
  <c r="M9" i="5"/>
  <c r="C29" i="5"/>
  <c r="D20" i="5"/>
  <c r="C18" i="5"/>
  <c r="D18" i="5"/>
  <c r="E18" i="5"/>
  <c r="F18" i="5"/>
  <c r="H18" i="5"/>
  <c r="F8" i="5"/>
  <c r="C8" i="5"/>
  <c r="G115" i="5"/>
  <c r="F115" i="5"/>
  <c r="D115" i="5"/>
  <c r="E115" i="5"/>
  <c r="C115" i="5"/>
  <c r="G106" i="5"/>
  <c r="F106" i="5"/>
  <c r="D106" i="5"/>
  <c r="E106" i="5"/>
  <c r="C106" i="5"/>
  <c r="G97" i="5"/>
  <c r="F97" i="5"/>
  <c r="D97" i="5"/>
  <c r="E97" i="5"/>
  <c r="C97" i="5"/>
  <c r="G88" i="5"/>
  <c r="F88" i="5"/>
  <c r="D88" i="5"/>
  <c r="E88" i="5"/>
  <c r="C88" i="5"/>
  <c r="G78" i="5"/>
  <c r="F78" i="5"/>
  <c r="D78" i="5"/>
  <c r="E78" i="5"/>
  <c r="C78" i="5"/>
  <c r="G113" i="5"/>
  <c r="E113" i="5"/>
  <c r="D113" i="5"/>
  <c r="C113" i="5"/>
  <c r="B113" i="5"/>
  <c r="H112" i="5"/>
  <c r="H113" i="5" s="1"/>
  <c r="H104" i="5"/>
  <c r="G104" i="5"/>
  <c r="F104" i="5"/>
  <c r="E104" i="5"/>
  <c r="D104" i="5"/>
  <c r="C104" i="5"/>
  <c r="B104" i="5"/>
  <c r="H95" i="5"/>
  <c r="G95" i="5"/>
  <c r="F95" i="5"/>
  <c r="E95" i="5"/>
  <c r="D95" i="5"/>
  <c r="C95" i="5"/>
  <c r="B95" i="5"/>
  <c r="H86" i="5"/>
  <c r="G86" i="5"/>
  <c r="F86" i="5"/>
  <c r="E86" i="5"/>
  <c r="D86" i="5"/>
  <c r="C86" i="5"/>
  <c r="B86" i="5"/>
  <c r="H76" i="5"/>
  <c r="G76" i="5"/>
  <c r="F76" i="5"/>
  <c r="E76" i="5"/>
  <c r="D76" i="5"/>
  <c r="C76" i="5"/>
  <c r="B76" i="5"/>
  <c r="O87" i="5"/>
  <c r="M87" i="5"/>
  <c r="N87" i="5"/>
  <c r="L87" i="5"/>
  <c r="P78" i="5"/>
  <c r="O78" i="5"/>
  <c r="M78" i="5"/>
  <c r="N78" i="5"/>
  <c r="L78" i="5"/>
  <c r="P68" i="5"/>
  <c r="O68" i="5"/>
  <c r="M68" i="5"/>
  <c r="N68" i="5"/>
  <c r="L68" i="5"/>
  <c r="Q85" i="5"/>
  <c r="P85" i="5"/>
  <c r="O85" i="5"/>
  <c r="N85" i="5"/>
  <c r="M85" i="5"/>
  <c r="L85" i="5"/>
  <c r="K85" i="5"/>
  <c r="Q76" i="5"/>
  <c r="P76" i="5"/>
  <c r="O76" i="5"/>
  <c r="N76" i="5"/>
  <c r="M76" i="5"/>
  <c r="L76" i="5"/>
  <c r="K76" i="5"/>
  <c r="K74" i="5"/>
  <c r="Q66" i="5"/>
  <c r="P66" i="5"/>
  <c r="O66" i="5"/>
  <c r="N66" i="5"/>
  <c r="M66" i="5"/>
  <c r="L66" i="5"/>
  <c r="K66" i="5"/>
  <c r="H38" i="5"/>
  <c r="G68" i="5"/>
  <c r="F68" i="5"/>
  <c r="E68" i="5"/>
  <c r="D68" i="5"/>
  <c r="C68" i="5"/>
  <c r="G59" i="5"/>
  <c r="F59" i="5"/>
  <c r="E59" i="5"/>
  <c r="D59" i="5"/>
  <c r="C59" i="5"/>
  <c r="C49" i="5"/>
  <c r="D49" i="5"/>
  <c r="E49" i="5"/>
  <c r="F49" i="5"/>
  <c r="G49" i="5"/>
  <c r="L59" i="5"/>
  <c r="M59" i="5"/>
  <c r="N59" i="5"/>
  <c r="O59" i="5"/>
  <c r="P59" i="5"/>
  <c r="L50" i="5"/>
  <c r="M50" i="5"/>
  <c r="N50" i="5"/>
  <c r="O50" i="5"/>
  <c r="P50" i="5"/>
  <c r="Q57" i="5"/>
  <c r="P57" i="5"/>
  <c r="O57" i="5"/>
  <c r="N57" i="5"/>
  <c r="M57" i="5"/>
  <c r="L57" i="5"/>
  <c r="H66" i="5"/>
  <c r="G66" i="5"/>
  <c r="F66" i="5"/>
  <c r="E66" i="5"/>
  <c r="D66" i="5"/>
  <c r="C66" i="5"/>
  <c r="B66" i="5"/>
  <c r="N56" i="5"/>
  <c r="M56" i="5"/>
  <c r="L56" i="5"/>
  <c r="K56" i="5"/>
  <c r="K57" i="5" s="1"/>
  <c r="Q48" i="5"/>
  <c r="P48" i="5"/>
  <c r="O48" i="5"/>
  <c r="L48" i="5"/>
  <c r="H57" i="5"/>
  <c r="G57" i="5"/>
  <c r="F57" i="5"/>
  <c r="C57" i="5"/>
  <c r="B57" i="5"/>
  <c r="Q46" i="5"/>
  <c r="N46" i="5"/>
  <c r="E55" i="5"/>
  <c r="D55" i="5"/>
  <c r="C55" i="5"/>
  <c r="B55" i="5"/>
  <c r="N45" i="5"/>
  <c r="M45" i="5"/>
  <c r="L45" i="5"/>
  <c r="K45" i="5"/>
  <c r="N44" i="5"/>
  <c r="N48" i="5" s="1"/>
  <c r="M44" i="5"/>
  <c r="M48" i="5" s="1"/>
  <c r="L44" i="5"/>
  <c r="K44" i="5"/>
  <c r="K48" i="5" s="1"/>
  <c r="E53" i="5"/>
  <c r="E57" i="5" s="1"/>
  <c r="D53" i="5"/>
  <c r="D57" i="5" s="1"/>
  <c r="C53" i="5"/>
  <c r="B53" i="5"/>
  <c r="H47" i="5"/>
  <c r="G47" i="5"/>
  <c r="F47" i="5"/>
  <c r="E46" i="5"/>
  <c r="E47" i="5" s="1"/>
  <c r="D46" i="5"/>
  <c r="D47" i="5" s="1"/>
  <c r="C46" i="5"/>
  <c r="C47" i="5" s="1"/>
  <c r="B46" i="5"/>
  <c r="B47" i="5" s="1"/>
  <c r="H36" i="5"/>
  <c r="G36" i="5"/>
  <c r="F36" i="5"/>
  <c r="F38" i="5" s="1"/>
  <c r="B36" i="5"/>
  <c r="E35" i="5"/>
  <c r="D35" i="5"/>
  <c r="C35" i="5"/>
  <c r="C36" i="5" s="1"/>
  <c r="C38" i="5" s="1"/>
  <c r="B35" i="5"/>
  <c r="E34" i="5"/>
  <c r="C34" i="5"/>
  <c r="E33" i="5"/>
  <c r="E36" i="5" s="1"/>
  <c r="E38" i="5" s="1"/>
  <c r="D33" i="5"/>
  <c r="D36" i="5" s="1"/>
  <c r="D38" i="5" s="1"/>
  <c r="C33" i="5"/>
  <c r="B33" i="5"/>
  <c r="N30" i="5"/>
  <c r="I27" i="5"/>
  <c r="G27" i="5"/>
  <c r="F27" i="5"/>
  <c r="D27" i="5"/>
  <c r="D29" i="5" s="1"/>
  <c r="C27" i="5"/>
  <c r="R26" i="5"/>
  <c r="Q26" i="5"/>
  <c r="Q28" i="5" s="1"/>
  <c r="P26" i="5"/>
  <c r="P28" i="5" s="1"/>
  <c r="O26" i="5"/>
  <c r="N26" i="5"/>
  <c r="M26" i="5"/>
  <c r="M28" i="5" s="1"/>
  <c r="L26" i="5"/>
  <c r="O28" i="5" s="1"/>
  <c r="E25" i="5"/>
  <c r="D25" i="5"/>
  <c r="C25" i="5"/>
  <c r="B25" i="5"/>
  <c r="R24" i="5"/>
  <c r="Q24" i="5"/>
  <c r="H24" i="5"/>
  <c r="H27" i="5" s="1"/>
  <c r="E24" i="5"/>
  <c r="E27" i="5" s="1"/>
  <c r="E29" i="5" s="1"/>
  <c r="D24" i="5"/>
  <c r="C24" i="5"/>
  <c r="B24" i="5"/>
  <c r="B27" i="5" s="1"/>
  <c r="R17" i="5"/>
  <c r="P19" i="5" s="1"/>
  <c r="Q17" i="5"/>
  <c r="Q19" i="5" s="1"/>
  <c r="P17" i="5"/>
  <c r="I16" i="5"/>
  <c r="H16" i="5"/>
  <c r="G16" i="5"/>
  <c r="F16" i="5"/>
  <c r="C16" i="5"/>
  <c r="B16" i="5"/>
  <c r="O15" i="5"/>
  <c r="N15" i="5"/>
  <c r="M15" i="5"/>
  <c r="M17" i="5" s="1"/>
  <c r="L15" i="5"/>
  <c r="R14" i="5"/>
  <c r="O14" i="5"/>
  <c r="O17" i="5" s="1"/>
  <c r="O19" i="5" s="1"/>
  <c r="N14" i="5"/>
  <c r="N17" i="5" s="1"/>
  <c r="N19" i="5" s="1"/>
  <c r="M14" i="5"/>
  <c r="L14" i="5"/>
  <c r="L17" i="5" s="1"/>
  <c r="E14" i="5"/>
  <c r="E16" i="5" s="1"/>
  <c r="D14" i="5"/>
  <c r="D16" i="5" s="1"/>
  <c r="C14" i="5"/>
  <c r="D13" i="5"/>
  <c r="C13" i="5"/>
  <c r="D10" i="5"/>
  <c r="R7" i="5"/>
  <c r="Q7" i="5"/>
  <c r="P7" i="5"/>
  <c r="H6" i="5"/>
  <c r="G6" i="5"/>
  <c r="H8" i="5" s="1"/>
  <c r="F6" i="5"/>
  <c r="E6" i="5"/>
  <c r="D6" i="5"/>
  <c r="D8" i="5" s="1"/>
  <c r="C6" i="5"/>
  <c r="B6" i="5"/>
  <c r="E8" i="5" s="1"/>
  <c r="O5" i="5"/>
  <c r="N5" i="5"/>
  <c r="M5" i="5"/>
  <c r="L5" i="5"/>
  <c r="L7" i="5" s="1"/>
  <c r="M4" i="5"/>
  <c r="O3" i="5"/>
  <c r="O7" i="5" s="1"/>
  <c r="N3" i="5"/>
  <c r="N7" i="5" s="1"/>
  <c r="M3" i="5"/>
  <c r="M7" i="5" s="1"/>
  <c r="AB20" i="5" l="1"/>
  <c r="F29" i="5"/>
  <c r="H29" i="5"/>
  <c r="N28" i="5"/>
  <c r="S17" i="1" l="1"/>
  <c r="T17" i="1" s="1"/>
  <c r="S18" i="1"/>
  <c r="T18" i="1"/>
  <c r="S19" i="1"/>
  <c r="T19" i="1" s="1"/>
  <c r="S20" i="1"/>
  <c r="T20" i="1"/>
  <c r="S21" i="1"/>
  <c r="T21" i="1" s="1"/>
  <c r="S22" i="1"/>
  <c r="T22" i="1"/>
  <c r="S16" i="1"/>
  <c r="T16" i="1" s="1"/>
  <c r="S11" i="1" l="1"/>
  <c r="T11" i="1" s="1"/>
  <c r="S10" i="1"/>
  <c r="T10" i="1" s="1"/>
  <c r="S9" i="1"/>
  <c r="T9" i="1" s="1"/>
  <c r="S8" i="1"/>
  <c r="T8" i="1" s="1"/>
  <c r="S7" i="1"/>
  <c r="T7" i="1" s="1"/>
  <c r="S6" i="1"/>
  <c r="T6" i="1" s="1"/>
</calcChain>
</file>

<file path=xl/sharedStrings.xml><?xml version="1.0" encoding="utf-8"?>
<sst xmlns="http://schemas.openxmlformats.org/spreadsheetml/2006/main" count="1893" uniqueCount="132">
  <si>
    <t>Naphthalene experiment 2018-06-27</t>
  </si>
  <si>
    <t>animalid</t>
  </si>
  <si>
    <t>sex</t>
  </si>
  <si>
    <t>age</t>
  </si>
  <si>
    <t>gene and genotype</t>
  </si>
  <si>
    <t>weight before</t>
  </si>
  <si>
    <t>weight loss</t>
  </si>
  <si>
    <t>% of BW loss</t>
  </si>
  <si>
    <t>D5</t>
  </si>
  <si>
    <t>18-MI12922-07</t>
  </si>
  <si>
    <t>female</t>
  </si>
  <si>
    <t>2*2 Sox2-CreERT +/Cre</t>
  </si>
  <si>
    <t>18-MI12931-01</t>
  </si>
  <si>
    <t>male</t>
  </si>
  <si>
    <t>2*2 Sox2-CreERT wt</t>
  </si>
  <si>
    <t>18-MI12931-06</t>
  </si>
  <si>
    <t>18-MI12936-03</t>
  </si>
  <si>
    <t>18-MI12936-06</t>
  </si>
  <si>
    <t>18-MI13130-02</t>
  </si>
  <si>
    <t>18-MI13130-03</t>
  </si>
  <si>
    <t>18-MI13339-03</t>
  </si>
  <si>
    <t>18-MI13339-07</t>
  </si>
  <si>
    <t>18-MI13356-06</t>
  </si>
  <si>
    <t>SOX21 KO +/-</t>
  </si>
  <si>
    <t>18-MI13356-07</t>
  </si>
  <si>
    <t>WT</t>
  </si>
  <si>
    <t>18-MI18155-06</t>
  </si>
  <si>
    <t>18-MI18155-07</t>
  </si>
  <si>
    <t>18-MI18289-08</t>
  </si>
  <si>
    <t>18-MI18155-02</t>
  </si>
  <si>
    <t>18-MI18155-04</t>
  </si>
  <si>
    <t>18-MI18289-06</t>
  </si>
  <si>
    <t>weight after</t>
  </si>
  <si>
    <t>Naphthalene experiment 2018-11-14</t>
  </si>
  <si>
    <t>DAPI</t>
  </si>
  <si>
    <t>KI67</t>
  </si>
  <si>
    <t>TRP63</t>
  </si>
  <si>
    <t>KI67/TRP63</t>
  </si>
  <si>
    <t>Total</t>
  </si>
  <si>
    <t>% TRP63</t>
  </si>
  <si>
    <t>%KI67</t>
  </si>
  <si>
    <t>% TRP63 KI67</t>
  </si>
  <si>
    <t>FOXJ1</t>
  </si>
  <si>
    <t>%FOXJ1</t>
  </si>
  <si>
    <t>Sox9</t>
  </si>
  <si>
    <t>%SOX9</t>
  </si>
  <si>
    <t>SOX9</t>
  </si>
  <si>
    <t>Sox2 +/-</t>
  </si>
  <si>
    <t>TRP63 only</t>
  </si>
  <si>
    <t>Ki67 only</t>
  </si>
  <si>
    <t>% KI67</t>
  </si>
  <si>
    <t>%TRP63</t>
  </si>
  <si>
    <t>%TRP63 only</t>
  </si>
  <si>
    <t>% Ki67 only</t>
  </si>
  <si>
    <t>% FOXJ1</t>
  </si>
  <si>
    <t>% SOX9</t>
  </si>
  <si>
    <t>%KI67/TRP63</t>
  </si>
  <si>
    <t>Naphthalene experiment 2019-01-03</t>
  </si>
  <si>
    <t>18-MI18536-05</t>
  </si>
  <si>
    <t>2*2 Sox21 KO +/-</t>
  </si>
  <si>
    <t>18-MI18536-07</t>
  </si>
  <si>
    <t>2*2 Sox21 KO wt</t>
  </si>
  <si>
    <t>18-MI18573-03</t>
  </si>
  <si>
    <t>18-MI18575-05</t>
  </si>
  <si>
    <t>18-MI18575-07</t>
  </si>
  <si>
    <t>18-MI18576-08</t>
  </si>
  <si>
    <t>18-MI18753-07</t>
  </si>
  <si>
    <t>%KI67 of TRP63</t>
  </si>
  <si>
    <t>Sox21 +/-</t>
  </si>
  <si>
    <t xml:space="preserve">SOX9 </t>
  </si>
  <si>
    <t>Sox21+/-</t>
  </si>
  <si>
    <t>Foxj1</t>
  </si>
  <si>
    <t>bad section</t>
  </si>
  <si>
    <t>Section</t>
  </si>
  <si>
    <t>SOX2 +/-</t>
  </si>
  <si>
    <t>12931.2</t>
  </si>
  <si>
    <t>12934.3</t>
  </si>
  <si>
    <t>13130.4</t>
  </si>
  <si>
    <t>13130.6</t>
  </si>
  <si>
    <t>13339.6</t>
  </si>
  <si>
    <t>13339.5 (Only 1 side (R))</t>
  </si>
  <si>
    <t>17811.07</t>
  </si>
  <si>
    <t>Scgb1a1</t>
  </si>
  <si>
    <t>Dapi</t>
  </si>
  <si>
    <t>Trp63</t>
  </si>
  <si>
    <t>TRP63/KI67</t>
  </si>
  <si>
    <t>Above 1</t>
  </si>
  <si>
    <t>7-…</t>
  </si>
  <si>
    <t>Sum</t>
  </si>
  <si>
    <t>% of Total</t>
  </si>
  <si>
    <t>% of Trp63</t>
  </si>
  <si>
    <t>Percentage</t>
  </si>
  <si>
    <t>Total Sum</t>
  </si>
  <si>
    <t>Total Perc.</t>
  </si>
  <si>
    <t>12931.3</t>
  </si>
  <si>
    <t>12931.4</t>
  </si>
  <si>
    <t>12931.5</t>
  </si>
  <si>
    <t>12931.7</t>
  </si>
  <si>
    <t>17808.01</t>
  </si>
  <si>
    <t>13356.5</t>
  </si>
  <si>
    <t>13356.8</t>
  </si>
  <si>
    <t>18534.7</t>
  </si>
  <si>
    <t>18753.1</t>
  </si>
  <si>
    <t>18536.3</t>
  </si>
  <si>
    <t>18576.3</t>
  </si>
  <si>
    <t>18576.4</t>
  </si>
  <si>
    <t>19025.3</t>
  </si>
  <si>
    <t>13339.5</t>
  </si>
  <si>
    <t>%SCGB1A1</t>
  </si>
  <si>
    <t>Ki67only</t>
  </si>
  <si>
    <t>Significant outlier</t>
  </si>
  <si>
    <t>1-2</t>
  </si>
  <si>
    <t>3-4</t>
  </si>
  <si>
    <t>5-6</t>
  </si>
  <si>
    <t>Cartilatge ring</t>
  </si>
  <si>
    <t>17811.03</t>
  </si>
  <si>
    <t>17811.06</t>
  </si>
  <si>
    <t>S2+/-</t>
  </si>
  <si>
    <t>17811.01</t>
  </si>
  <si>
    <t>17811.02</t>
  </si>
  <si>
    <t>17811.10 (Foxj1, new staining)</t>
  </si>
  <si>
    <t>18534.01</t>
  </si>
  <si>
    <t>18753.02</t>
  </si>
  <si>
    <t>18753.03</t>
  </si>
  <si>
    <t>18753.05</t>
  </si>
  <si>
    <t>19025.04</t>
  </si>
  <si>
    <t xml:space="preserve">18753.06 </t>
  </si>
  <si>
    <t xml:space="preserve">18573.07 </t>
  </si>
  <si>
    <t>17811.10</t>
  </si>
  <si>
    <t>18753.6</t>
  </si>
  <si>
    <t>18573.7</t>
  </si>
  <si>
    <t>18534.4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</si>
</sst>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EDED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 applyBorder="1"/>
    <xf numFmtId="0" fontId="7" fillId="0" borderId="0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0" fillId="5" borderId="0" xfId="0" applyFont="1" applyFill="1"/>
    <xf numFmtId="0" fontId="4" fillId="4" borderId="0" xfId="0" applyFont="1" applyFill="1" applyBorder="1" applyAlignment="1">
      <alignment vertical="top"/>
    </xf>
    <xf numFmtId="0" fontId="0" fillId="4" borderId="0" xfId="0" applyFont="1" applyFill="1" applyBorder="1"/>
    <xf numFmtId="0" fontId="0" fillId="0" borderId="0" xfId="0" applyFont="1" applyFill="1"/>
    <xf numFmtId="0" fontId="0" fillId="4" borderId="0" xfId="0" applyFont="1" applyFill="1"/>
    <xf numFmtId="164" fontId="0" fillId="0" borderId="0" xfId="0" applyNumberFormat="1" applyFill="1"/>
    <xf numFmtId="0" fontId="0" fillId="0" borderId="0" xfId="0" applyAlignment="1">
      <alignment horizontal="right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9" fillId="4" borderId="0" xfId="0" applyFont="1" applyFill="1"/>
    <xf numFmtId="0" fontId="0" fillId="5" borderId="0" xfId="0" applyFill="1"/>
    <xf numFmtId="0" fontId="0" fillId="0" borderId="0" xfId="0" applyFont="1" applyFill="1" applyBorder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6" borderId="0" xfId="0" applyFill="1"/>
    <xf numFmtId="0" fontId="12" fillId="5" borderId="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3" fillId="0" borderId="0" xfId="0" applyFont="1"/>
    <xf numFmtId="0" fontId="0" fillId="0" borderId="1" xfId="0" applyBorder="1"/>
    <xf numFmtId="0" fontId="1" fillId="3" borderId="0" xfId="0" applyFont="1" applyFill="1"/>
    <xf numFmtId="0" fontId="1" fillId="4" borderId="0" xfId="0" applyFont="1" applyFill="1"/>
    <xf numFmtId="0" fontId="12" fillId="3" borderId="0" xfId="0" applyFont="1" applyFill="1"/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14" fillId="0" borderId="0" xfId="0" applyFont="1"/>
    <xf numFmtId="16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0" fontId="14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/>
    <xf numFmtId="0" fontId="16" fillId="3" borderId="0" xfId="0" applyFont="1" applyFill="1" applyAlignment="1">
      <alignment horizontal="center" vertical="center" textRotation="90"/>
    </xf>
    <xf numFmtId="0" fontId="4" fillId="0" borderId="0" xfId="0" applyFont="1" applyFill="1"/>
    <xf numFmtId="0" fontId="16" fillId="5" borderId="0" xfId="0" applyFont="1" applyFill="1" applyAlignment="1">
      <alignment horizontal="center" vertical="center" textRotation="90"/>
    </xf>
    <xf numFmtId="0" fontId="16" fillId="4" borderId="0" xfId="0" applyFont="1" applyFill="1" applyAlignment="1">
      <alignment horizontal="center" vertical="center" textRotation="90"/>
    </xf>
    <xf numFmtId="0" fontId="18" fillId="0" borderId="0" xfId="0" applyFont="1"/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0" fillId="0" borderId="0" xfId="0" applyFont="1"/>
    <xf numFmtId="0" fontId="18" fillId="5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0" fontId="22" fillId="0" borderId="0" xfId="0" applyFont="1"/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2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38"/>
  <sheetViews>
    <sheetView topLeftCell="F1" workbookViewId="0">
      <selection activeCell="F26" sqref="F26"/>
    </sheetView>
  </sheetViews>
  <sheetFormatPr baseColWidth="10" defaultColWidth="8.83203125" defaultRowHeight="15" x14ac:dyDescent="0.2"/>
  <cols>
    <col min="3" max="3" width="13.83203125" bestFit="1" customWidth="1"/>
    <col min="4" max="4" width="7.33203125" bestFit="1" customWidth="1"/>
    <col min="5" max="5" width="4.1640625" bestFit="1" customWidth="1"/>
    <col min="6" max="6" width="21" bestFit="1" customWidth="1"/>
    <col min="7" max="7" width="13.6640625" bestFit="1" customWidth="1"/>
    <col min="8" max="8" width="11.83203125" bestFit="1" customWidth="1"/>
    <col min="9" max="9" width="11" bestFit="1" customWidth="1"/>
    <col min="10" max="10" width="12.33203125" bestFit="1" customWidth="1"/>
    <col min="11" max="11" width="13.5" bestFit="1" customWidth="1"/>
    <col min="13" max="13" width="13.83203125" bestFit="1" customWidth="1"/>
    <col min="16" max="16" width="21" bestFit="1" customWidth="1"/>
    <col min="17" max="17" width="13.6640625" bestFit="1" customWidth="1"/>
    <col min="18" max="18" width="11.83203125" bestFit="1" customWidth="1"/>
    <col min="19" max="19" width="11" bestFit="1" customWidth="1"/>
    <col min="20" max="20" width="12.33203125" bestFit="1" customWidth="1"/>
  </cols>
  <sheetData>
    <row r="4" spans="2:20" x14ac:dyDescent="0.2">
      <c r="B4" s="30" t="s">
        <v>0</v>
      </c>
      <c r="C4" s="30"/>
      <c r="D4" s="30"/>
      <c r="E4" s="30"/>
      <c r="F4" s="30"/>
      <c r="G4" s="30"/>
      <c r="H4" s="30"/>
      <c r="I4" s="30"/>
      <c r="J4" s="30"/>
      <c r="L4" s="30" t="s">
        <v>33</v>
      </c>
      <c r="M4" s="30"/>
      <c r="N4" s="30"/>
      <c r="O4" s="30"/>
      <c r="P4" s="30"/>
      <c r="Q4" s="30"/>
      <c r="R4" s="30"/>
      <c r="S4" s="30"/>
      <c r="T4" s="30"/>
    </row>
    <row r="5" spans="2:20" x14ac:dyDescent="0.2">
      <c r="C5" s="2" t="s">
        <v>1</v>
      </c>
      <c r="D5" s="2" t="s">
        <v>2</v>
      </c>
      <c r="E5" s="2" t="s">
        <v>3</v>
      </c>
      <c r="F5" s="2" t="s">
        <v>4</v>
      </c>
      <c r="G5" s="1" t="s">
        <v>5</v>
      </c>
      <c r="H5" s="1" t="s">
        <v>32</v>
      </c>
      <c r="I5" s="1" t="s">
        <v>6</v>
      </c>
      <c r="J5" s="1" t="s">
        <v>7</v>
      </c>
      <c r="M5" s="2" t="s">
        <v>1</v>
      </c>
      <c r="N5" s="2" t="s">
        <v>2</v>
      </c>
      <c r="O5" s="2" t="s">
        <v>3</v>
      </c>
      <c r="P5" s="2" t="s">
        <v>4</v>
      </c>
      <c r="Q5" s="1" t="s">
        <v>5</v>
      </c>
      <c r="R5" s="1" t="s">
        <v>32</v>
      </c>
      <c r="S5" s="1" t="s">
        <v>6</v>
      </c>
      <c r="T5" s="1" t="s">
        <v>7</v>
      </c>
    </row>
    <row r="6" spans="2:20" x14ac:dyDescent="0.2">
      <c r="B6" s="5" t="s">
        <v>8</v>
      </c>
      <c r="C6" s="6" t="s">
        <v>9</v>
      </c>
      <c r="D6" s="6" t="s">
        <v>10</v>
      </c>
      <c r="E6" s="7">
        <v>93</v>
      </c>
      <c r="F6" s="6" t="s">
        <v>11</v>
      </c>
      <c r="G6">
        <v>19.7</v>
      </c>
      <c r="H6">
        <v>12.6</v>
      </c>
      <c r="I6">
        <v>7.1</v>
      </c>
      <c r="J6">
        <v>36.040609137055831</v>
      </c>
      <c r="L6" s="5" t="s">
        <v>8</v>
      </c>
      <c r="M6" s="11" t="s">
        <v>26</v>
      </c>
      <c r="N6" s="11" t="s">
        <v>10</v>
      </c>
      <c r="O6" s="11">
        <v>69</v>
      </c>
      <c r="P6" s="8" t="s">
        <v>14</v>
      </c>
      <c r="Q6">
        <v>16.899999999999999</v>
      </c>
      <c r="R6">
        <v>11.1</v>
      </c>
      <c r="S6">
        <f t="shared" ref="S6:S11" si="0">Q6-R6</f>
        <v>5.7999999999999989</v>
      </c>
      <c r="T6">
        <f t="shared" ref="T6:T11" si="1">(S6/Q6)*100</f>
        <v>34.319526627218934</v>
      </c>
    </row>
    <row r="7" spans="2:20" x14ac:dyDescent="0.2">
      <c r="B7" s="5" t="s">
        <v>8</v>
      </c>
      <c r="C7" s="6" t="s">
        <v>16</v>
      </c>
      <c r="D7" s="6" t="s">
        <v>10</v>
      </c>
      <c r="E7" s="7">
        <v>91</v>
      </c>
      <c r="F7" s="6" t="s">
        <v>11</v>
      </c>
      <c r="G7">
        <v>18.5</v>
      </c>
      <c r="H7">
        <v>12.3</v>
      </c>
      <c r="I7">
        <v>6.1999999999999993</v>
      </c>
      <c r="J7">
        <v>33.513513513513509</v>
      </c>
      <c r="L7" s="5" t="s">
        <v>8</v>
      </c>
      <c r="M7" s="11" t="s">
        <v>27</v>
      </c>
      <c r="N7" s="11" t="s">
        <v>10</v>
      </c>
      <c r="O7" s="11">
        <v>69</v>
      </c>
      <c r="P7" s="8" t="s">
        <v>14</v>
      </c>
      <c r="Q7">
        <v>15.8</v>
      </c>
      <c r="R7">
        <v>11</v>
      </c>
      <c r="S7">
        <f t="shared" si="0"/>
        <v>4.8000000000000007</v>
      </c>
      <c r="T7">
        <f t="shared" si="1"/>
        <v>30.37974683544304</v>
      </c>
    </row>
    <row r="8" spans="2:20" x14ac:dyDescent="0.2">
      <c r="B8" s="5" t="s">
        <v>8</v>
      </c>
      <c r="C8" s="6" t="s">
        <v>18</v>
      </c>
      <c r="D8" s="6" t="s">
        <v>13</v>
      </c>
      <c r="E8" s="7">
        <v>84</v>
      </c>
      <c r="F8" s="6" t="s">
        <v>11</v>
      </c>
      <c r="G8">
        <v>23</v>
      </c>
      <c r="H8">
        <v>13.8</v>
      </c>
      <c r="I8">
        <v>9.1999999999999993</v>
      </c>
      <c r="J8">
        <v>40</v>
      </c>
      <c r="L8" s="5" t="s">
        <v>8</v>
      </c>
      <c r="M8" s="11" t="s">
        <v>28</v>
      </c>
      <c r="N8" s="11" t="s">
        <v>10</v>
      </c>
      <c r="O8" s="11">
        <v>65</v>
      </c>
      <c r="P8" s="8" t="s">
        <v>14</v>
      </c>
      <c r="Q8">
        <v>19.7</v>
      </c>
      <c r="R8">
        <v>12.5</v>
      </c>
      <c r="S8">
        <f t="shared" si="0"/>
        <v>7.1999999999999993</v>
      </c>
      <c r="T8">
        <f t="shared" si="1"/>
        <v>36.548223350253807</v>
      </c>
    </row>
    <row r="9" spans="2:20" x14ac:dyDescent="0.2">
      <c r="B9" s="5" t="s">
        <v>8</v>
      </c>
      <c r="C9" s="6" t="s">
        <v>19</v>
      </c>
      <c r="D9" s="6" t="s">
        <v>13</v>
      </c>
      <c r="E9" s="7">
        <v>84</v>
      </c>
      <c r="F9" s="6" t="s">
        <v>11</v>
      </c>
      <c r="G9">
        <v>27.1</v>
      </c>
      <c r="H9">
        <v>19.2</v>
      </c>
      <c r="I9">
        <v>7.9000000000000021</v>
      </c>
      <c r="J9">
        <v>29.151291512915133</v>
      </c>
      <c r="L9" s="5" t="s">
        <v>8</v>
      </c>
      <c r="M9" s="12" t="s">
        <v>29</v>
      </c>
      <c r="N9" s="12" t="s">
        <v>13</v>
      </c>
      <c r="O9" s="12">
        <v>69</v>
      </c>
      <c r="P9" s="6" t="s">
        <v>11</v>
      </c>
      <c r="Q9">
        <v>21.7</v>
      </c>
      <c r="R9">
        <v>15.6</v>
      </c>
      <c r="S9">
        <f t="shared" si="0"/>
        <v>6.1</v>
      </c>
      <c r="T9">
        <f t="shared" si="1"/>
        <v>28.110599078341014</v>
      </c>
    </row>
    <row r="10" spans="2:20" x14ac:dyDescent="0.2">
      <c r="B10" s="5" t="s">
        <v>8</v>
      </c>
      <c r="C10" s="6" t="s">
        <v>21</v>
      </c>
      <c r="D10" s="6" t="s">
        <v>10</v>
      </c>
      <c r="E10" s="7">
        <v>79</v>
      </c>
      <c r="F10" s="6" t="s">
        <v>11</v>
      </c>
      <c r="G10">
        <v>19.899999999999999</v>
      </c>
      <c r="H10">
        <v>14.3</v>
      </c>
      <c r="I10">
        <v>5.5999999999999979</v>
      </c>
      <c r="J10">
        <v>28.14070351758793</v>
      </c>
      <c r="L10" s="5" t="s">
        <v>8</v>
      </c>
      <c r="M10" s="12" t="s">
        <v>30</v>
      </c>
      <c r="N10" s="13" t="s">
        <v>13</v>
      </c>
      <c r="O10" s="13">
        <v>69</v>
      </c>
      <c r="P10" s="6" t="s">
        <v>11</v>
      </c>
      <c r="Q10">
        <v>22.5</v>
      </c>
      <c r="R10">
        <v>16.600000000000001</v>
      </c>
      <c r="S10">
        <f t="shared" si="0"/>
        <v>5.8999999999999986</v>
      </c>
      <c r="T10">
        <f t="shared" si="1"/>
        <v>26.222222222222214</v>
      </c>
    </row>
    <row r="11" spans="2:20" x14ac:dyDescent="0.2">
      <c r="B11" s="5" t="s">
        <v>8</v>
      </c>
      <c r="C11" s="8" t="s">
        <v>17</v>
      </c>
      <c r="D11" s="8" t="s">
        <v>10</v>
      </c>
      <c r="E11" s="9">
        <v>91</v>
      </c>
      <c r="F11" s="8" t="s">
        <v>14</v>
      </c>
      <c r="G11">
        <v>21.8</v>
      </c>
      <c r="H11">
        <v>14.9</v>
      </c>
      <c r="I11">
        <v>6.9</v>
      </c>
      <c r="J11">
        <v>31.651376146788991</v>
      </c>
      <c r="L11" s="5" t="s">
        <v>8</v>
      </c>
      <c r="M11" s="13" t="s">
        <v>31</v>
      </c>
      <c r="N11" s="13" t="s">
        <v>10</v>
      </c>
      <c r="O11" s="13">
        <v>65</v>
      </c>
      <c r="P11" s="6" t="s">
        <v>11</v>
      </c>
      <c r="Q11">
        <v>12.8</v>
      </c>
      <c r="R11">
        <v>8.6</v>
      </c>
      <c r="S11">
        <f t="shared" si="0"/>
        <v>4.2000000000000011</v>
      </c>
      <c r="T11">
        <f t="shared" si="1"/>
        <v>32.812500000000007</v>
      </c>
    </row>
    <row r="12" spans="2:20" x14ac:dyDescent="0.2">
      <c r="B12" s="5" t="s">
        <v>8</v>
      </c>
      <c r="C12" s="8" t="s">
        <v>20</v>
      </c>
      <c r="D12" s="8" t="s">
        <v>13</v>
      </c>
      <c r="E12" s="9">
        <v>79</v>
      </c>
      <c r="F12" s="8" t="s">
        <v>14</v>
      </c>
      <c r="G12">
        <v>24.1</v>
      </c>
      <c r="H12">
        <v>18.100000000000001</v>
      </c>
      <c r="I12">
        <v>6</v>
      </c>
      <c r="J12">
        <v>24.896265560165972</v>
      </c>
      <c r="L12" s="10"/>
      <c r="M12" s="10"/>
      <c r="N12" s="3"/>
      <c r="O12" s="4"/>
      <c r="P12" s="3"/>
      <c r="Q12" s="10"/>
      <c r="R12" s="10"/>
      <c r="S12" s="10"/>
      <c r="T12" s="10"/>
    </row>
    <row r="13" spans="2:20" x14ac:dyDescent="0.2">
      <c r="B13" s="5" t="s">
        <v>8</v>
      </c>
      <c r="C13" s="8" t="s">
        <v>12</v>
      </c>
      <c r="D13" s="8" t="s">
        <v>13</v>
      </c>
      <c r="E13" s="9">
        <v>92</v>
      </c>
      <c r="F13" s="8" t="s">
        <v>14</v>
      </c>
      <c r="G13">
        <v>27</v>
      </c>
      <c r="H13">
        <v>17.8</v>
      </c>
      <c r="I13">
        <v>9.1999999999999993</v>
      </c>
      <c r="J13">
        <v>34.074074074074076</v>
      </c>
      <c r="L13" s="10"/>
      <c r="M13" s="10"/>
      <c r="N13" s="3"/>
      <c r="O13" s="4"/>
      <c r="P13" s="3"/>
      <c r="Q13" s="10"/>
      <c r="R13" s="10"/>
      <c r="S13" s="10"/>
      <c r="T13" s="10"/>
    </row>
    <row r="14" spans="2:20" x14ac:dyDescent="0.2">
      <c r="B14" s="5" t="s">
        <v>8</v>
      </c>
      <c r="C14" s="8" t="s">
        <v>15</v>
      </c>
      <c r="D14" s="8" t="s">
        <v>10</v>
      </c>
      <c r="E14" s="9">
        <v>92</v>
      </c>
      <c r="F14" s="8" t="s">
        <v>14</v>
      </c>
      <c r="G14">
        <v>22</v>
      </c>
      <c r="H14">
        <v>15.4</v>
      </c>
      <c r="I14">
        <v>6.6</v>
      </c>
      <c r="J14">
        <v>30</v>
      </c>
      <c r="L14" s="30" t="s">
        <v>57</v>
      </c>
      <c r="M14" s="30"/>
      <c r="N14" s="30"/>
      <c r="O14" s="30"/>
      <c r="P14" s="30"/>
      <c r="Q14" s="30"/>
      <c r="R14" s="30"/>
      <c r="S14" s="30"/>
      <c r="T14" s="30"/>
    </row>
    <row r="15" spans="2:20" x14ac:dyDescent="0.2">
      <c r="B15" s="5" t="s">
        <v>8</v>
      </c>
      <c r="C15" s="24" t="s">
        <v>22</v>
      </c>
      <c r="D15" s="24" t="s">
        <v>10</v>
      </c>
      <c r="E15" s="25">
        <v>77</v>
      </c>
      <c r="F15" s="24" t="s">
        <v>23</v>
      </c>
      <c r="G15">
        <v>19.100000000000001</v>
      </c>
      <c r="H15">
        <v>14.7</v>
      </c>
      <c r="I15">
        <v>4.4000000000000021</v>
      </c>
      <c r="J15">
        <v>23.036649214659697</v>
      </c>
      <c r="M15" s="2" t="s">
        <v>1</v>
      </c>
      <c r="N15" s="2" t="s">
        <v>2</v>
      </c>
      <c r="O15" s="2" t="s">
        <v>3</v>
      </c>
      <c r="P15" s="2" t="s">
        <v>4</v>
      </c>
      <c r="Q15" s="1" t="s">
        <v>5</v>
      </c>
      <c r="R15" s="1" t="s">
        <v>32</v>
      </c>
      <c r="S15" s="1" t="s">
        <v>6</v>
      </c>
      <c r="T15" s="1" t="s">
        <v>7</v>
      </c>
    </row>
    <row r="16" spans="2:20" x14ac:dyDescent="0.2">
      <c r="B16" s="5" t="s">
        <v>8</v>
      </c>
      <c r="C16" s="24" t="s">
        <v>24</v>
      </c>
      <c r="D16" s="24" t="s">
        <v>10</v>
      </c>
      <c r="E16" s="25">
        <v>77</v>
      </c>
      <c r="F16" s="24" t="s">
        <v>23</v>
      </c>
      <c r="G16">
        <v>17.8</v>
      </c>
      <c r="H16">
        <v>12.2</v>
      </c>
      <c r="I16">
        <v>5.6000000000000014</v>
      </c>
      <c r="J16">
        <v>31.460674157303377</v>
      </c>
      <c r="L16" s="5" t="s">
        <v>8</v>
      </c>
      <c r="M16" s="18" t="s">
        <v>60</v>
      </c>
      <c r="N16" s="19" t="s">
        <v>10</v>
      </c>
      <c r="O16" s="18">
        <v>97</v>
      </c>
      <c r="P16" s="18" t="s">
        <v>61</v>
      </c>
      <c r="Q16" s="28">
        <v>21.6</v>
      </c>
      <c r="R16" s="28">
        <v>14.9</v>
      </c>
      <c r="S16" s="29">
        <f t="shared" ref="S16" si="2">Q16-R16</f>
        <v>6.7000000000000011</v>
      </c>
      <c r="T16" s="29">
        <f t="shared" ref="T16" si="3">(S16/Q16)*100</f>
        <v>31.018518518518523</v>
      </c>
    </row>
    <row r="17" spans="7:20" x14ac:dyDescent="0.2">
      <c r="L17" s="5" t="s">
        <v>8</v>
      </c>
      <c r="M17" s="18" t="s">
        <v>62</v>
      </c>
      <c r="N17" s="19" t="s">
        <v>10</v>
      </c>
      <c r="O17" s="18">
        <v>95</v>
      </c>
      <c r="P17" s="18" t="s">
        <v>61</v>
      </c>
      <c r="Q17" s="28">
        <v>20.100000000000001</v>
      </c>
      <c r="R17" s="28">
        <v>14.6</v>
      </c>
      <c r="S17" s="29">
        <f t="shared" ref="S17:S22" si="4">Q17-R17</f>
        <v>5.5000000000000018</v>
      </c>
      <c r="T17" s="29">
        <f t="shared" ref="T17:T22" si="5">(S17/Q17)*100</f>
        <v>27.363184079602</v>
      </c>
    </row>
    <row r="18" spans="7:20" x14ac:dyDescent="0.2">
      <c r="L18" s="5" t="s">
        <v>8</v>
      </c>
      <c r="M18" s="18" t="s">
        <v>64</v>
      </c>
      <c r="N18" s="19" t="s">
        <v>10</v>
      </c>
      <c r="O18" s="18">
        <v>95</v>
      </c>
      <c r="P18" s="18" t="s">
        <v>61</v>
      </c>
      <c r="Q18" s="28">
        <v>18.600000000000001</v>
      </c>
      <c r="R18" s="28">
        <v>12.9</v>
      </c>
      <c r="S18" s="29">
        <f t="shared" si="4"/>
        <v>5.7000000000000011</v>
      </c>
      <c r="T18" s="29">
        <f t="shared" si="5"/>
        <v>30.645161290322587</v>
      </c>
    </row>
    <row r="19" spans="7:20" x14ac:dyDescent="0.2">
      <c r="L19" s="5" t="s">
        <v>8</v>
      </c>
      <c r="M19" s="16" t="s">
        <v>58</v>
      </c>
      <c r="N19" s="16" t="s">
        <v>13</v>
      </c>
      <c r="O19" s="16">
        <v>97</v>
      </c>
      <c r="P19" s="16" t="s">
        <v>59</v>
      </c>
      <c r="Q19" s="28">
        <v>27.1</v>
      </c>
      <c r="R19" s="28">
        <v>21</v>
      </c>
      <c r="S19" s="29">
        <f t="shared" si="4"/>
        <v>6.1000000000000014</v>
      </c>
      <c r="T19" s="29">
        <f t="shared" si="5"/>
        <v>22.509225092250926</v>
      </c>
    </row>
    <row r="20" spans="7:20" x14ac:dyDescent="0.2">
      <c r="L20" s="5" t="s">
        <v>8</v>
      </c>
      <c r="M20" s="16" t="s">
        <v>63</v>
      </c>
      <c r="N20" s="16" t="s">
        <v>13</v>
      </c>
      <c r="O20" s="16">
        <v>95</v>
      </c>
      <c r="P20" s="16" t="s">
        <v>59</v>
      </c>
      <c r="Q20" s="28">
        <v>25</v>
      </c>
      <c r="R20" s="28">
        <v>17.7</v>
      </c>
      <c r="S20" s="29">
        <f t="shared" si="4"/>
        <v>7.3000000000000007</v>
      </c>
      <c r="T20" s="29">
        <f t="shared" si="5"/>
        <v>29.200000000000003</v>
      </c>
    </row>
    <row r="21" spans="7:20" x14ac:dyDescent="0.2">
      <c r="L21" s="5" t="s">
        <v>8</v>
      </c>
      <c r="M21" s="16" t="s">
        <v>65</v>
      </c>
      <c r="N21" s="16" t="s">
        <v>10</v>
      </c>
      <c r="O21" s="16">
        <v>94</v>
      </c>
      <c r="P21" s="16" t="s">
        <v>59</v>
      </c>
      <c r="Q21" s="28">
        <v>19.7</v>
      </c>
      <c r="R21" s="28">
        <v>14.6</v>
      </c>
      <c r="S21" s="29">
        <f t="shared" si="4"/>
        <v>5.0999999999999996</v>
      </c>
      <c r="T21" s="29">
        <f t="shared" si="5"/>
        <v>25.888324873096447</v>
      </c>
    </row>
    <row r="22" spans="7:20" x14ac:dyDescent="0.2">
      <c r="L22" s="5" t="s">
        <v>8</v>
      </c>
      <c r="M22" s="16" t="s">
        <v>66</v>
      </c>
      <c r="N22" s="16" t="s">
        <v>10</v>
      </c>
      <c r="O22" s="16">
        <v>89</v>
      </c>
      <c r="P22" s="16" t="s">
        <v>59</v>
      </c>
      <c r="Q22" s="28">
        <v>21.6</v>
      </c>
      <c r="R22" s="28">
        <v>14.8</v>
      </c>
      <c r="S22" s="29">
        <f t="shared" si="4"/>
        <v>6.8000000000000007</v>
      </c>
      <c r="T22" s="29">
        <f t="shared" si="5"/>
        <v>31.481481481481481</v>
      </c>
    </row>
    <row r="24" spans="7:20" x14ac:dyDescent="0.2"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7:20" x14ac:dyDescent="0.2">
      <c r="G25" s="10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7:20" x14ac:dyDescent="0.2">
      <c r="G26" s="10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7:20" x14ac:dyDescent="0.2">
      <c r="G27" s="10"/>
      <c r="H27" s="14"/>
      <c r="I27" s="14"/>
      <c r="J27" s="15"/>
      <c r="K27" s="15"/>
      <c r="L27" s="15"/>
      <c r="M27" s="15"/>
      <c r="N27" s="15"/>
      <c r="O27" s="14"/>
      <c r="P27" s="14"/>
      <c r="Q27" s="14"/>
      <c r="R27" s="14"/>
      <c r="S27" s="14"/>
    </row>
    <row r="28" spans="7:20" x14ac:dyDescent="0.2">
      <c r="G28" s="10"/>
      <c r="H28" s="14"/>
      <c r="I28" s="14"/>
      <c r="J28" s="15"/>
      <c r="K28" s="15"/>
      <c r="L28" s="15"/>
      <c r="M28" s="15"/>
      <c r="N28" s="15"/>
      <c r="O28" s="15"/>
      <c r="P28" s="14"/>
      <c r="Q28" s="14"/>
      <c r="R28" s="14"/>
      <c r="S28" s="14"/>
    </row>
    <row r="29" spans="7:20" x14ac:dyDescent="0.2">
      <c r="G29" s="10"/>
      <c r="H29" s="14"/>
      <c r="I29" s="14"/>
      <c r="J29" s="15"/>
      <c r="K29" s="15"/>
      <c r="L29" s="15"/>
      <c r="M29" s="15"/>
      <c r="N29" s="15"/>
      <c r="O29" s="15"/>
      <c r="P29" s="14"/>
      <c r="Q29" s="14"/>
      <c r="R29" s="14"/>
      <c r="S29" s="14"/>
    </row>
    <row r="30" spans="7:20" x14ac:dyDescent="0.2">
      <c r="G30" s="10"/>
      <c r="H30" s="14"/>
      <c r="I30" s="14"/>
      <c r="J30" s="15"/>
      <c r="K30" s="15"/>
      <c r="L30" s="15"/>
      <c r="M30" s="15"/>
      <c r="N30" s="15"/>
      <c r="O30" s="15"/>
      <c r="P30" s="14"/>
      <c r="Q30" s="14"/>
      <c r="R30" s="14"/>
      <c r="S30" s="14"/>
    </row>
    <row r="31" spans="7:20" x14ac:dyDescent="0.2">
      <c r="G31" s="10"/>
      <c r="H31" s="14"/>
      <c r="I31" s="14"/>
      <c r="J31" s="15"/>
      <c r="K31" s="15"/>
      <c r="L31" s="15"/>
      <c r="M31" s="15"/>
      <c r="N31" s="15"/>
      <c r="O31" s="15"/>
      <c r="P31" s="14"/>
      <c r="Q31" s="14"/>
      <c r="R31" s="14"/>
      <c r="S31" s="14"/>
    </row>
    <row r="32" spans="7:20" x14ac:dyDescent="0.2">
      <c r="G32" s="10"/>
      <c r="H32" s="14"/>
      <c r="I32" s="14"/>
      <c r="J32" s="15"/>
      <c r="K32" s="15"/>
      <c r="L32" s="15"/>
      <c r="M32" s="15"/>
      <c r="N32" s="15"/>
      <c r="O32" s="15"/>
      <c r="P32" s="14"/>
      <c r="Q32" s="14"/>
      <c r="R32" s="14"/>
      <c r="S32" s="14"/>
    </row>
    <row r="33" spans="7:19" x14ac:dyDescent="0.2">
      <c r="G33" s="10"/>
      <c r="H33" s="14"/>
      <c r="I33" s="14"/>
      <c r="J33" s="15"/>
      <c r="K33" s="15"/>
      <c r="L33" s="15"/>
      <c r="M33" s="15"/>
      <c r="N33" s="15"/>
      <c r="O33" s="15"/>
      <c r="P33" s="14"/>
      <c r="Q33" s="14"/>
      <c r="R33" s="14"/>
      <c r="S33" s="14"/>
    </row>
    <row r="34" spans="7:19" x14ac:dyDescent="0.2">
      <c r="G34" s="10"/>
      <c r="H34" s="14"/>
      <c r="I34" s="14"/>
      <c r="J34" s="14"/>
      <c r="K34" s="15"/>
      <c r="L34" s="15"/>
      <c r="M34" s="15"/>
      <c r="N34" s="15"/>
      <c r="O34" s="15"/>
      <c r="P34" s="14"/>
      <c r="Q34" s="14"/>
      <c r="R34" s="14"/>
      <c r="S34" s="14"/>
    </row>
    <row r="35" spans="7:19" x14ac:dyDescent="0.2">
      <c r="G35" s="10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7:19" x14ac:dyDescent="0.2">
      <c r="G36" s="10"/>
      <c r="H36" s="10"/>
      <c r="I36" s="10"/>
      <c r="J36" s="10"/>
      <c r="K36" s="14"/>
      <c r="L36" s="14"/>
      <c r="M36" s="14"/>
      <c r="N36" s="14"/>
      <c r="O36" s="14"/>
      <c r="P36" s="14"/>
      <c r="Q36" s="14"/>
      <c r="R36" s="14"/>
      <c r="S36" s="14"/>
    </row>
    <row r="37" spans="7:19" x14ac:dyDescent="0.2">
      <c r="K37" s="14"/>
      <c r="L37" s="14"/>
      <c r="M37" s="14"/>
      <c r="N37" s="14"/>
      <c r="O37" s="14"/>
      <c r="P37" s="14"/>
      <c r="Q37" s="14"/>
      <c r="R37" s="14"/>
      <c r="S37" s="14"/>
    </row>
    <row r="38" spans="7:19" x14ac:dyDescent="0.2">
      <c r="K38" s="14"/>
      <c r="L38" s="14"/>
      <c r="M38" s="14"/>
      <c r="N38" s="14"/>
      <c r="O38" s="14"/>
      <c r="P38" s="14"/>
      <c r="Q38" s="14"/>
      <c r="R38" s="14"/>
      <c r="S38" s="14"/>
    </row>
  </sheetData>
  <mergeCells count="3">
    <mergeCell ref="B4:J4"/>
    <mergeCell ref="L4:T4"/>
    <mergeCell ref="L14:T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4"/>
  <sheetViews>
    <sheetView zoomScale="75" workbookViewId="0">
      <selection activeCell="Q78" sqref="Q78"/>
    </sheetView>
  </sheetViews>
  <sheetFormatPr baseColWidth="10" defaultColWidth="8.83203125" defaultRowHeight="15" x14ac:dyDescent="0.2"/>
  <cols>
    <col min="1" max="1" width="9.1640625" bestFit="1" customWidth="1"/>
    <col min="2" max="2" width="14.1640625" bestFit="1" customWidth="1"/>
    <col min="3" max="3" width="9.1640625" bestFit="1" customWidth="1"/>
    <col min="4" max="4" width="9.33203125" bestFit="1" customWidth="1"/>
    <col min="5" max="5" width="16" bestFit="1" customWidth="1"/>
    <col min="6" max="6" width="14.83203125" bestFit="1" customWidth="1"/>
    <col min="7" max="7" width="14.5" bestFit="1" customWidth="1"/>
    <col min="8" max="8" width="17.6640625" bestFit="1" customWidth="1"/>
    <col min="9" max="9" width="9.1640625" bestFit="1" customWidth="1"/>
    <col min="10" max="10" width="9" bestFit="1" customWidth="1"/>
    <col min="11" max="11" width="13.33203125" bestFit="1" customWidth="1"/>
    <col min="12" max="12" width="15.5" bestFit="1" customWidth="1"/>
    <col min="13" max="13" width="11.5" customWidth="1"/>
    <col min="14" max="16" width="17.83203125" bestFit="1" customWidth="1"/>
    <col min="17" max="17" width="9.33203125" bestFit="1" customWidth="1"/>
    <col min="18" max="18" width="9.1640625" bestFit="1" customWidth="1"/>
    <col min="22" max="22" width="13.1640625" bestFit="1" customWidth="1"/>
    <col min="23" max="30" width="9" bestFit="1" customWidth="1"/>
    <col min="31" max="31" width="10.33203125" bestFit="1" customWidth="1"/>
    <col min="32" max="33" width="9.33203125" bestFit="1" customWidth="1"/>
    <col min="34" max="38" width="14.83203125" bestFit="1" customWidth="1"/>
  </cols>
  <sheetData>
    <row r="1" spans="1:38" x14ac:dyDescent="0.2">
      <c r="B1" s="36" t="s">
        <v>58</v>
      </c>
      <c r="C1" s="16" t="s">
        <v>13</v>
      </c>
      <c r="D1" s="16">
        <v>97</v>
      </c>
      <c r="E1" s="16" t="s">
        <v>59</v>
      </c>
      <c r="F1" s="17"/>
      <c r="G1" s="17"/>
      <c r="H1" s="17"/>
      <c r="I1" s="17"/>
      <c r="L1" s="37" t="s">
        <v>60</v>
      </c>
      <c r="M1" s="19" t="s">
        <v>10</v>
      </c>
      <c r="N1" s="18">
        <v>97</v>
      </c>
      <c r="O1" s="18" t="s">
        <v>61</v>
      </c>
      <c r="P1" s="26"/>
      <c r="Q1" s="21"/>
      <c r="W1" t="s">
        <v>34</v>
      </c>
      <c r="X1" t="s">
        <v>35</v>
      </c>
      <c r="Y1" t="s">
        <v>36</v>
      </c>
      <c r="Z1" t="s">
        <v>37</v>
      </c>
      <c r="AA1" t="s">
        <v>48</v>
      </c>
      <c r="AB1" s="39" t="s">
        <v>49</v>
      </c>
      <c r="AC1" t="s">
        <v>42</v>
      </c>
      <c r="AD1" t="s">
        <v>46</v>
      </c>
      <c r="AE1" t="s">
        <v>34</v>
      </c>
      <c r="AF1" t="s">
        <v>50</v>
      </c>
      <c r="AG1" t="s">
        <v>51</v>
      </c>
      <c r="AH1" t="s">
        <v>56</v>
      </c>
      <c r="AI1" t="s">
        <v>52</v>
      </c>
      <c r="AJ1" t="s">
        <v>53</v>
      </c>
      <c r="AK1" t="s">
        <v>54</v>
      </c>
      <c r="AL1" t="s">
        <v>55</v>
      </c>
    </row>
    <row r="2" spans="1:38" x14ac:dyDescent="0.2">
      <c r="A2" s="38" t="s">
        <v>73</v>
      </c>
      <c r="B2" t="s">
        <v>34</v>
      </c>
      <c r="C2" t="s">
        <v>35</v>
      </c>
      <c r="D2" t="s">
        <v>36</v>
      </c>
      <c r="E2" s="39" t="s">
        <v>37</v>
      </c>
      <c r="F2" t="s">
        <v>42</v>
      </c>
      <c r="G2" s="35" t="s">
        <v>46</v>
      </c>
      <c r="H2" s="35" t="s">
        <v>34</v>
      </c>
      <c r="K2" s="38" t="s">
        <v>73</v>
      </c>
      <c r="L2" t="s">
        <v>34</v>
      </c>
      <c r="M2" t="s">
        <v>35</v>
      </c>
      <c r="N2" t="s">
        <v>36</v>
      </c>
      <c r="O2" s="39" t="s">
        <v>37</v>
      </c>
      <c r="P2" t="s">
        <v>42</v>
      </c>
      <c r="Q2" s="35" t="s">
        <v>44</v>
      </c>
      <c r="R2" s="35" t="s">
        <v>34</v>
      </c>
      <c r="U2" s="33" t="s">
        <v>47</v>
      </c>
      <c r="V2" s="12" t="s">
        <v>9</v>
      </c>
      <c r="W2">
        <v>468</v>
      </c>
      <c r="X2">
        <v>345</v>
      </c>
      <c r="Y2">
        <v>238</v>
      </c>
      <c r="Z2">
        <v>209</v>
      </c>
      <c r="AA2">
        <f>Y2-Z2</f>
        <v>29</v>
      </c>
      <c r="AB2" s="39">
        <f>X2-Z2</f>
        <v>136</v>
      </c>
      <c r="AC2">
        <v>23</v>
      </c>
      <c r="AD2">
        <v>34</v>
      </c>
      <c r="AE2">
        <v>455</v>
      </c>
      <c r="AF2">
        <f>(X2/$W$2)*100</f>
        <v>73.71794871794873</v>
      </c>
      <c r="AG2">
        <f>(Y2/W2)*100</f>
        <v>50.854700854700852</v>
      </c>
      <c r="AH2">
        <f>(Z2/W2)*100</f>
        <v>44.658119658119659</v>
      </c>
      <c r="AI2">
        <f>(AA2/W2)*100</f>
        <v>6.1965811965811968</v>
      </c>
      <c r="AJ2">
        <f>(AB2/W2)*100</f>
        <v>29.059829059829063</v>
      </c>
      <c r="AK2">
        <f>(AC2/AE2)*100</f>
        <v>5.0549450549450547</v>
      </c>
      <c r="AL2">
        <f>(AD2/AE2)*100</f>
        <v>7.4725274725274726</v>
      </c>
    </row>
    <row r="3" spans="1:38" x14ac:dyDescent="0.2">
      <c r="A3">
        <v>1</v>
      </c>
      <c r="B3">
        <v>340</v>
      </c>
      <c r="C3">
        <v>278</v>
      </c>
      <c r="D3">
        <v>187</v>
      </c>
      <c r="E3" s="39">
        <v>176</v>
      </c>
      <c r="F3">
        <v>8</v>
      </c>
      <c r="G3">
        <v>113</v>
      </c>
      <c r="H3">
        <v>289</v>
      </c>
      <c r="K3">
        <v>1</v>
      </c>
      <c r="L3">
        <v>212</v>
      </c>
      <c r="M3">
        <f>91+84</f>
        <v>175</v>
      </c>
      <c r="N3">
        <f>75+56</f>
        <v>131</v>
      </c>
      <c r="O3" s="39">
        <f>67+53</f>
        <v>120</v>
      </c>
      <c r="P3" s="10">
        <v>9</v>
      </c>
      <c r="Q3" s="10">
        <v>27</v>
      </c>
      <c r="R3" s="10">
        <v>142</v>
      </c>
      <c r="U3" s="33"/>
      <c r="V3" s="12" t="s">
        <v>16</v>
      </c>
      <c r="W3">
        <v>596</v>
      </c>
      <c r="X3">
        <v>406</v>
      </c>
      <c r="Y3">
        <v>324</v>
      </c>
      <c r="Z3">
        <v>267</v>
      </c>
      <c r="AA3">
        <f>Y3-Z3</f>
        <v>57</v>
      </c>
      <c r="AB3" s="39">
        <f>X3-Z3</f>
        <v>139</v>
      </c>
      <c r="AC3">
        <v>19</v>
      </c>
      <c r="AD3">
        <v>22</v>
      </c>
      <c r="AE3">
        <v>276</v>
      </c>
      <c r="AF3">
        <f t="shared" ref="AF3:AF23" si="0">(X3/$W$2)*100</f>
        <v>86.752136752136749</v>
      </c>
      <c r="AG3">
        <f t="shared" ref="AG3:AG23" si="1">(Y3/W3)*100</f>
        <v>54.36241610738255</v>
      </c>
      <c r="AH3">
        <f t="shared" ref="AH3:AH23" si="2">(Z3/W3)*100</f>
        <v>44.798657718120808</v>
      </c>
      <c r="AI3">
        <f t="shared" ref="AI3:AI23" si="3">(AA3/W3)*100</f>
        <v>9.5637583892617446</v>
      </c>
      <c r="AJ3">
        <f t="shared" ref="AJ3:AJ23" si="4">(AB3/W3)*100</f>
        <v>23.322147651006713</v>
      </c>
      <c r="AK3">
        <f t="shared" ref="AK3:AK24" si="5">(AC3/AE3)*100</f>
        <v>6.8840579710144931</v>
      </c>
      <c r="AL3">
        <f t="shared" ref="AL3:AL24" si="6">(AD3/AE3)*100</f>
        <v>7.9710144927536222</v>
      </c>
    </row>
    <row r="4" spans="1:38" x14ac:dyDescent="0.2">
      <c r="A4">
        <v>2</v>
      </c>
      <c r="B4">
        <v>370</v>
      </c>
      <c r="C4">
        <v>286</v>
      </c>
      <c r="D4">
        <v>178</v>
      </c>
      <c r="E4" s="39">
        <v>166</v>
      </c>
      <c r="F4">
        <v>13</v>
      </c>
      <c r="G4">
        <v>114</v>
      </c>
      <c r="H4">
        <v>430</v>
      </c>
      <c r="K4">
        <v>2</v>
      </c>
      <c r="L4">
        <v>124</v>
      </c>
      <c r="M4">
        <f>62+39</f>
        <v>101</v>
      </c>
      <c r="N4">
        <v>64</v>
      </c>
      <c r="O4" s="39">
        <v>62</v>
      </c>
      <c r="P4" s="10">
        <v>7</v>
      </c>
      <c r="Q4" s="10">
        <v>21</v>
      </c>
      <c r="R4">
        <v>143</v>
      </c>
      <c r="U4" s="33"/>
      <c r="V4" s="12" t="s">
        <v>18</v>
      </c>
      <c r="W4">
        <v>978</v>
      </c>
      <c r="X4">
        <v>778</v>
      </c>
      <c r="Y4">
        <v>450</v>
      </c>
      <c r="Z4">
        <v>423</v>
      </c>
      <c r="AA4">
        <f t="shared" ref="AA4:AA6" si="7">Y4-Z4</f>
        <v>27</v>
      </c>
      <c r="AB4" s="39">
        <f t="shared" ref="AB4:AB6" si="8">X4-Z4</f>
        <v>355</v>
      </c>
      <c r="AC4">
        <v>11</v>
      </c>
      <c r="AD4">
        <v>207</v>
      </c>
      <c r="AE4">
        <v>832</v>
      </c>
      <c r="AF4">
        <f t="shared" si="0"/>
        <v>166.23931623931625</v>
      </c>
      <c r="AG4">
        <f t="shared" si="1"/>
        <v>46.012269938650306</v>
      </c>
      <c r="AH4">
        <f t="shared" si="2"/>
        <v>43.25153374233129</v>
      </c>
      <c r="AI4">
        <f t="shared" si="3"/>
        <v>2.7607361963190185</v>
      </c>
      <c r="AJ4">
        <f t="shared" si="4"/>
        <v>36.298568507157462</v>
      </c>
      <c r="AK4">
        <f t="shared" si="5"/>
        <v>1.3221153846153846</v>
      </c>
      <c r="AL4">
        <f t="shared" si="6"/>
        <v>24.879807692307693</v>
      </c>
    </row>
    <row r="5" spans="1:38" x14ac:dyDescent="0.2">
      <c r="A5">
        <v>3</v>
      </c>
      <c r="B5">
        <v>216</v>
      </c>
      <c r="C5">
        <v>167</v>
      </c>
      <c r="D5">
        <v>117</v>
      </c>
      <c r="E5" s="39">
        <v>104</v>
      </c>
      <c r="F5">
        <v>13</v>
      </c>
      <c r="G5">
        <v>102</v>
      </c>
      <c r="H5">
        <v>332</v>
      </c>
      <c r="K5">
        <v>3</v>
      </c>
      <c r="L5">
        <f>106+99</f>
        <v>205</v>
      </c>
      <c r="M5">
        <f>78+78</f>
        <v>156</v>
      </c>
      <c r="N5">
        <f>52+54</f>
        <v>106</v>
      </c>
      <c r="O5" s="39">
        <f>45+49</f>
        <v>94</v>
      </c>
      <c r="P5" s="10" t="s">
        <v>72</v>
      </c>
      <c r="Q5" s="10"/>
      <c r="U5" s="33"/>
      <c r="V5" s="12" t="s">
        <v>19</v>
      </c>
      <c r="W5">
        <v>874</v>
      </c>
      <c r="X5">
        <v>642</v>
      </c>
      <c r="Y5">
        <v>475</v>
      </c>
      <c r="Z5">
        <v>405</v>
      </c>
      <c r="AA5">
        <f t="shared" si="7"/>
        <v>70</v>
      </c>
      <c r="AB5" s="39">
        <f t="shared" si="8"/>
        <v>237</v>
      </c>
      <c r="AC5">
        <v>109</v>
      </c>
      <c r="AD5">
        <v>164</v>
      </c>
      <c r="AE5">
        <v>907</v>
      </c>
      <c r="AF5">
        <f t="shared" si="0"/>
        <v>137.17948717948718</v>
      </c>
      <c r="AG5">
        <f t="shared" si="1"/>
        <v>54.347826086956516</v>
      </c>
      <c r="AH5">
        <f t="shared" si="2"/>
        <v>46.338672768878716</v>
      </c>
      <c r="AI5">
        <f t="shared" si="3"/>
        <v>8.0091533180778036</v>
      </c>
      <c r="AJ5">
        <f t="shared" si="4"/>
        <v>27.116704805491992</v>
      </c>
      <c r="AK5">
        <f t="shared" si="5"/>
        <v>12.017640573318634</v>
      </c>
      <c r="AL5">
        <f t="shared" si="6"/>
        <v>18.081587651598678</v>
      </c>
    </row>
    <row r="6" spans="1:38" x14ac:dyDescent="0.2">
      <c r="A6" t="s">
        <v>38</v>
      </c>
      <c r="B6">
        <f>SUM(B3:B5)</f>
        <v>926</v>
      </c>
      <c r="C6">
        <f>SUM(C3:C5)</f>
        <v>731</v>
      </c>
      <c r="D6">
        <f t="shared" ref="D6" si="9">SUM(D3:D5)</f>
        <v>482</v>
      </c>
      <c r="E6" s="39">
        <f>SUM(E3:E5)</f>
        <v>446</v>
      </c>
      <c r="F6">
        <f>SUM(F4:F5)</f>
        <v>26</v>
      </c>
      <c r="G6">
        <f>SUM(G4:G5)</f>
        <v>216</v>
      </c>
      <c r="H6">
        <f>SUM(H3:H5)</f>
        <v>1051</v>
      </c>
      <c r="K6">
        <v>4</v>
      </c>
      <c r="O6" s="39"/>
      <c r="P6" s="10"/>
      <c r="Q6" s="10"/>
      <c r="R6" s="10"/>
      <c r="U6" s="33"/>
      <c r="V6" s="12" t="s">
        <v>21</v>
      </c>
      <c r="W6">
        <v>780</v>
      </c>
      <c r="X6">
        <v>666</v>
      </c>
      <c r="Y6">
        <v>352</v>
      </c>
      <c r="Z6">
        <v>323</v>
      </c>
      <c r="AA6">
        <f t="shared" si="7"/>
        <v>29</v>
      </c>
      <c r="AB6" s="39">
        <f t="shared" si="8"/>
        <v>343</v>
      </c>
      <c r="AC6">
        <v>1</v>
      </c>
      <c r="AD6">
        <v>181</v>
      </c>
      <c r="AE6">
        <v>686</v>
      </c>
      <c r="AF6">
        <f t="shared" si="0"/>
        <v>142.30769230769232</v>
      </c>
      <c r="AG6">
        <f t="shared" si="1"/>
        <v>45.128205128205131</v>
      </c>
      <c r="AH6">
        <f t="shared" si="2"/>
        <v>41.410256410256416</v>
      </c>
      <c r="AI6">
        <f t="shared" si="3"/>
        <v>3.7179487179487181</v>
      </c>
      <c r="AJ6">
        <f t="shared" si="4"/>
        <v>43.974358974358971</v>
      </c>
      <c r="AK6">
        <f t="shared" si="5"/>
        <v>0.1457725947521866</v>
      </c>
      <c r="AL6">
        <f t="shared" si="6"/>
        <v>26.384839650145775</v>
      </c>
    </row>
    <row r="7" spans="1:38" x14ac:dyDescent="0.2">
      <c r="C7" t="s">
        <v>40</v>
      </c>
      <c r="D7" t="s">
        <v>39</v>
      </c>
      <c r="E7" s="39" t="s">
        <v>41</v>
      </c>
      <c r="F7" t="s">
        <v>43</v>
      </c>
      <c r="H7" t="s">
        <v>45</v>
      </c>
      <c r="K7" t="s">
        <v>38</v>
      </c>
      <c r="L7">
        <f>SUM(L3:L6)</f>
        <v>541</v>
      </c>
      <c r="M7">
        <f t="shared" ref="M7:R7" si="10">SUM(M3:M6)</f>
        <v>432</v>
      </c>
      <c r="N7">
        <f t="shared" si="10"/>
        <v>301</v>
      </c>
      <c r="O7" s="39">
        <f t="shared" si="10"/>
        <v>276</v>
      </c>
      <c r="P7">
        <f t="shared" si="10"/>
        <v>16</v>
      </c>
      <c r="Q7">
        <f t="shared" si="10"/>
        <v>48</v>
      </c>
      <c r="R7">
        <f t="shared" si="10"/>
        <v>285</v>
      </c>
      <c r="U7" s="33"/>
      <c r="V7" s="12" t="s">
        <v>29</v>
      </c>
      <c r="W7">
        <v>2223</v>
      </c>
      <c r="X7">
        <v>1610</v>
      </c>
      <c r="Y7">
        <v>1090</v>
      </c>
      <c r="Z7">
        <v>940</v>
      </c>
      <c r="AA7">
        <f>Y7-Z7</f>
        <v>150</v>
      </c>
      <c r="AB7" s="39">
        <f>X7-Z7</f>
        <v>670</v>
      </c>
      <c r="AC7">
        <v>19</v>
      </c>
      <c r="AD7">
        <v>140</v>
      </c>
      <c r="AE7">
        <v>755</v>
      </c>
      <c r="AF7">
        <f t="shared" si="0"/>
        <v>344.01709401709405</v>
      </c>
      <c r="AG7">
        <f t="shared" si="1"/>
        <v>49.032838506522722</v>
      </c>
      <c r="AH7">
        <f t="shared" si="2"/>
        <v>42.285200179937021</v>
      </c>
      <c r="AI7">
        <f t="shared" si="3"/>
        <v>6.7476383265856947</v>
      </c>
      <c r="AJ7">
        <f t="shared" si="4"/>
        <v>30.139451192082774</v>
      </c>
      <c r="AK7">
        <f t="shared" si="5"/>
        <v>2.5165562913907285</v>
      </c>
      <c r="AL7">
        <f t="shared" si="6"/>
        <v>18.543046357615893</v>
      </c>
    </row>
    <row r="8" spans="1:38" x14ac:dyDescent="0.2">
      <c r="C8">
        <f>(C6/B6)*100</f>
        <v>78.941684665226788</v>
      </c>
      <c r="D8">
        <f>(D6/B6)*100</f>
        <v>52.051835853131742</v>
      </c>
      <c r="E8">
        <f>(E6/B6)*100</f>
        <v>48.16414686825054</v>
      </c>
      <c r="F8">
        <f>(F6/H6)*100</f>
        <v>2.4738344433872501</v>
      </c>
      <c r="H8">
        <f>(G6/H6)*100</f>
        <v>20.551855375832538</v>
      </c>
      <c r="M8" t="s">
        <v>40</v>
      </c>
      <c r="N8" t="s">
        <v>39</v>
      </c>
      <c r="O8" t="s">
        <v>41</v>
      </c>
      <c r="P8" t="s">
        <v>43</v>
      </c>
      <c r="Q8" s="10" t="s">
        <v>45</v>
      </c>
      <c r="U8" s="33"/>
      <c r="V8" s="12" t="s">
        <v>30</v>
      </c>
      <c r="W8">
        <v>1226</v>
      </c>
      <c r="X8">
        <v>916</v>
      </c>
      <c r="Y8">
        <v>524</v>
      </c>
      <c r="Z8">
        <v>456</v>
      </c>
      <c r="AA8">
        <f>Y8-Z8</f>
        <v>68</v>
      </c>
      <c r="AB8" s="39">
        <f>X8-Z8</f>
        <v>460</v>
      </c>
      <c r="AC8">
        <v>7</v>
      </c>
      <c r="AD8">
        <v>26</v>
      </c>
      <c r="AE8">
        <v>642</v>
      </c>
      <c r="AF8">
        <f t="shared" si="0"/>
        <v>195.72649572649573</v>
      </c>
      <c r="AG8">
        <f t="shared" si="1"/>
        <v>42.74061990212072</v>
      </c>
      <c r="AH8">
        <f t="shared" si="2"/>
        <v>37.19412724306688</v>
      </c>
      <c r="AI8">
        <f t="shared" si="3"/>
        <v>5.5464926590538335</v>
      </c>
      <c r="AJ8">
        <f t="shared" si="4"/>
        <v>37.520391517128878</v>
      </c>
      <c r="AK8">
        <f t="shared" si="5"/>
        <v>1.0903426791277258</v>
      </c>
      <c r="AL8">
        <f t="shared" si="6"/>
        <v>4.0498442367601246</v>
      </c>
    </row>
    <row r="9" spans="1:38" x14ac:dyDescent="0.2">
      <c r="D9" t="s">
        <v>67</v>
      </c>
      <c r="M9">
        <f>(M7/$L$7)*100</f>
        <v>79.852125693160815</v>
      </c>
      <c r="N9">
        <f t="shared" ref="N9:O9" si="11">(N7/$L$7)*100</f>
        <v>55.637707948244</v>
      </c>
      <c r="O9">
        <f t="shared" si="11"/>
        <v>51.016635859519411</v>
      </c>
      <c r="P9">
        <f>(P7/$R$7)*100</f>
        <v>5.6140350877192979</v>
      </c>
      <c r="Q9">
        <f>(Q7/$R$7)*100</f>
        <v>16.842105263157894</v>
      </c>
      <c r="U9" s="33"/>
      <c r="V9" s="13" t="s">
        <v>31</v>
      </c>
      <c r="W9">
        <v>1735</v>
      </c>
      <c r="X9">
        <v>1266</v>
      </c>
      <c r="Y9">
        <v>767</v>
      </c>
      <c r="Z9">
        <v>692</v>
      </c>
      <c r="AA9">
        <f>Y9-Z9</f>
        <v>75</v>
      </c>
      <c r="AB9" s="39">
        <f>X9-Z9</f>
        <v>574</v>
      </c>
      <c r="AC9">
        <v>93</v>
      </c>
      <c r="AD9">
        <v>45</v>
      </c>
      <c r="AE9">
        <v>788</v>
      </c>
      <c r="AF9">
        <f t="shared" si="0"/>
        <v>270.51282051282055</v>
      </c>
      <c r="AG9">
        <f t="shared" si="1"/>
        <v>44.207492795389044</v>
      </c>
      <c r="AH9">
        <f t="shared" si="2"/>
        <v>39.884726224783861</v>
      </c>
      <c r="AI9">
        <f t="shared" si="3"/>
        <v>4.3227665706051877</v>
      </c>
      <c r="AJ9">
        <f t="shared" si="4"/>
        <v>33.0835734870317</v>
      </c>
      <c r="AK9">
        <f t="shared" si="5"/>
        <v>11.802030456852792</v>
      </c>
      <c r="AL9">
        <f t="shared" si="6"/>
        <v>5.7106598984771573</v>
      </c>
    </row>
    <row r="10" spans="1:38" x14ac:dyDescent="0.2">
      <c r="B10" s="10"/>
      <c r="C10" s="10"/>
      <c r="D10" s="22">
        <f>(E6/D6)*100</f>
        <v>92.531120331950206</v>
      </c>
      <c r="E10" s="10"/>
      <c r="F10" s="10"/>
      <c r="G10" s="10"/>
      <c r="H10" s="10"/>
      <c r="I10" s="10"/>
      <c r="AB10" s="39"/>
    </row>
    <row r="11" spans="1:38" x14ac:dyDescent="0.2">
      <c r="B11" s="36" t="s">
        <v>63</v>
      </c>
      <c r="C11" s="16" t="s">
        <v>13</v>
      </c>
      <c r="D11" s="16">
        <v>95</v>
      </c>
      <c r="E11" s="16" t="s">
        <v>59</v>
      </c>
      <c r="F11" s="17"/>
      <c r="G11" s="17"/>
      <c r="H11" s="17"/>
      <c r="I11" s="17"/>
      <c r="L11" s="37" t="s">
        <v>62</v>
      </c>
      <c r="M11" s="19" t="s">
        <v>10</v>
      </c>
      <c r="N11" s="18">
        <v>95</v>
      </c>
      <c r="O11" s="18" t="s">
        <v>61</v>
      </c>
      <c r="P11" s="21"/>
      <c r="Q11" s="21"/>
      <c r="U11" s="31" t="s">
        <v>25</v>
      </c>
      <c r="V11" s="8" t="s">
        <v>12</v>
      </c>
      <c r="W11">
        <v>1199</v>
      </c>
      <c r="X11">
        <v>897</v>
      </c>
      <c r="Y11">
        <v>469</v>
      </c>
      <c r="Z11">
        <v>408</v>
      </c>
      <c r="AA11">
        <f>Y11-Z11</f>
        <v>61</v>
      </c>
      <c r="AB11" s="39">
        <f>X11-Z11</f>
        <v>489</v>
      </c>
      <c r="AC11">
        <v>32</v>
      </c>
      <c r="AD11">
        <v>429</v>
      </c>
      <c r="AE11">
        <v>1035</v>
      </c>
      <c r="AF11">
        <f t="shared" si="0"/>
        <v>191.66666666666669</v>
      </c>
      <c r="AG11">
        <f t="shared" si="1"/>
        <v>39.115929941618013</v>
      </c>
      <c r="AH11">
        <f t="shared" si="2"/>
        <v>34.028356964136783</v>
      </c>
      <c r="AI11">
        <f t="shared" si="3"/>
        <v>5.0875729774812344</v>
      </c>
      <c r="AJ11">
        <f t="shared" si="4"/>
        <v>40.783986655546286</v>
      </c>
      <c r="AK11">
        <f t="shared" si="5"/>
        <v>3.0917874396135265</v>
      </c>
      <c r="AL11">
        <f t="shared" si="6"/>
        <v>41.449275362318836</v>
      </c>
    </row>
    <row r="12" spans="1:38" x14ac:dyDescent="0.2">
      <c r="A12" s="38" t="s">
        <v>73</v>
      </c>
      <c r="B12" t="s">
        <v>34</v>
      </c>
      <c r="C12" t="s">
        <v>35</v>
      </c>
      <c r="D12" t="s">
        <v>36</v>
      </c>
      <c r="E12" s="39" t="s">
        <v>37</v>
      </c>
      <c r="F12" t="s">
        <v>42</v>
      </c>
      <c r="G12" s="35" t="s">
        <v>46</v>
      </c>
      <c r="H12" s="35" t="s">
        <v>34</v>
      </c>
      <c r="K12" s="38" t="s">
        <v>73</v>
      </c>
      <c r="L12" t="s">
        <v>34</v>
      </c>
      <c r="M12" t="s">
        <v>35</v>
      </c>
      <c r="N12" t="s">
        <v>36</v>
      </c>
      <c r="O12" s="39" t="s">
        <v>37</v>
      </c>
      <c r="P12" t="s">
        <v>42</v>
      </c>
      <c r="Q12" s="35" t="s">
        <v>44</v>
      </c>
      <c r="R12" s="35" t="s">
        <v>34</v>
      </c>
      <c r="S12" s="15"/>
      <c r="T12" s="14"/>
      <c r="U12" s="31"/>
      <c r="V12" s="8" t="s">
        <v>15</v>
      </c>
      <c r="W12">
        <v>1241</v>
      </c>
      <c r="X12">
        <v>976</v>
      </c>
      <c r="Y12">
        <v>569</v>
      </c>
      <c r="Z12">
        <v>506</v>
      </c>
      <c r="AA12">
        <f>Y12-Z12</f>
        <v>63</v>
      </c>
      <c r="AB12" s="39">
        <f>X12-Z12</f>
        <v>470</v>
      </c>
      <c r="AC12">
        <v>68</v>
      </c>
      <c r="AD12">
        <v>211</v>
      </c>
      <c r="AE12">
        <v>727</v>
      </c>
      <c r="AF12">
        <f t="shared" si="0"/>
        <v>208.54700854700857</v>
      </c>
      <c r="AG12">
        <f t="shared" si="1"/>
        <v>45.850120870265911</v>
      </c>
      <c r="AH12">
        <f t="shared" si="2"/>
        <v>40.773569701853347</v>
      </c>
      <c r="AI12">
        <f t="shared" si="3"/>
        <v>5.0765511684125704</v>
      </c>
      <c r="AJ12">
        <f t="shared" si="4"/>
        <v>37.872683319903302</v>
      </c>
      <c r="AK12">
        <f t="shared" si="5"/>
        <v>9.3535075653370026</v>
      </c>
      <c r="AL12">
        <f t="shared" si="6"/>
        <v>29.023383768913341</v>
      </c>
    </row>
    <row r="13" spans="1:38" x14ac:dyDescent="0.2">
      <c r="A13">
        <v>1</v>
      </c>
      <c r="B13">
        <v>177</v>
      </c>
      <c r="C13">
        <f>45+51+22</f>
        <v>118</v>
      </c>
      <c r="D13">
        <f>26+61</f>
        <v>87</v>
      </c>
      <c r="E13" s="39">
        <v>76</v>
      </c>
      <c r="F13">
        <v>2</v>
      </c>
      <c r="G13">
        <v>88</v>
      </c>
      <c r="H13">
        <v>211</v>
      </c>
      <c r="K13">
        <v>1</v>
      </c>
      <c r="L13">
        <v>341</v>
      </c>
      <c r="M13">
        <v>257</v>
      </c>
      <c r="N13">
        <v>194</v>
      </c>
      <c r="O13" s="39">
        <v>162</v>
      </c>
      <c r="P13" s="10">
        <v>53</v>
      </c>
      <c r="Q13" s="10">
        <v>26</v>
      </c>
      <c r="R13">
        <v>272</v>
      </c>
      <c r="S13" s="15"/>
      <c r="T13" s="14"/>
      <c r="U13" s="31"/>
      <c r="V13" s="8" t="s">
        <v>17</v>
      </c>
      <c r="W13">
        <v>923</v>
      </c>
      <c r="X13">
        <v>687</v>
      </c>
      <c r="Y13">
        <v>365</v>
      </c>
      <c r="Z13">
        <v>329</v>
      </c>
      <c r="AA13">
        <f>Y13-Z13</f>
        <v>36</v>
      </c>
      <c r="AB13" s="39">
        <f>X13-Z13</f>
        <v>358</v>
      </c>
      <c r="AC13">
        <v>18</v>
      </c>
      <c r="AD13">
        <v>228</v>
      </c>
      <c r="AE13">
        <v>627</v>
      </c>
      <c r="AF13">
        <f t="shared" si="0"/>
        <v>146.7948717948718</v>
      </c>
      <c r="AG13">
        <f t="shared" si="1"/>
        <v>39.544962080173349</v>
      </c>
      <c r="AH13">
        <f t="shared" si="2"/>
        <v>35.644637053087756</v>
      </c>
      <c r="AI13">
        <f t="shared" si="3"/>
        <v>3.9003250270855903</v>
      </c>
      <c r="AJ13">
        <f t="shared" si="4"/>
        <v>38.786565547128923</v>
      </c>
      <c r="AK13">
        <f t="shared" si="5"/>
        <v>2.8708133971291865</v>
      </c>
      <c r="AL13">
        <f t="shared" si="6"/>
        <v>36.363636363636367</v>
      </c>
    </row>
    <row r="14" spans="1:38" x14ac:dyDescent="0.2">
      <c r="A14" s="23">
        <v>2</v>
      </c>
      <c r="B14">
        <v>202</v>
      </c>
      <c r="C14">
        <f>83+46+34</f>
        <v>163</v>
      </c>
      <c r="D14">
        <f>33+46+4</f>
        <v>83</v>
      </c>
      <c r="E14" s="39">
        <f>32+46</f>
        <v>78</v>
      </c>
      <c r="F14">
        <v>3</v>
      </c>
      <c r="G14">
        <v>59</v>
      </c>
      <c r="H14">
        <v>150</v>
      </c>
      <c r="K14">
        <v>2</v>
      </c>
      <c r="L14">
        <f>189+131</f>
        <v>320</v>
      </c>
      <c r="M14">
        <f>113+95</f>
        <v>208</v>
      </c>
      <c r="N14">
        <f>76+66</f>
        <v>142</v>
      </c>
      <c r="O14" s="39">
        <f>58+49</f>
        <v>107</v>
      </c>
      <c r="P14" s="10">
        <v>47</v>
      </c>
      <c r="Q14" s="10">
        <v>21</v>
      </c>
      <c r="R14">
        <f>146+103+10+17</f>
        <v>276</v>
      </c>
      <c r="S14" s="15"/>
      <c r="T14" s="14"/>
      <c r="U14" s="31"/>
      <c r="V14" s="11" t="s">
        <v>27</v>
      </c>
      <c r="W14">
        <v>1471</v>
      </c>
      <c r="X14">
        <v>1119</v>
      </c>
      <c r="Y14">
        <v>622</v>
      </c>
      <c r="Z14">
        <v>581</v>
      </c>
      <c r="AA14">
        <f t="shared" ref="AA14:AA18" si="12">Y14-Z14</f>
        <v>41</v>
      </c>
      <c r="AB14" s="39">
        <f t="shared" ref="AB14:AB18" si="13">X14-Z14</f>
        <v>538</v>
      </c>
      <c r="AC14">
        <v>84</v>
      </c>
      <c r="AD14">
        <v>114</v>
      </c>
      <c r="AE14">
        <v>721</v>
      </c>
      <c r="AF14">
        <f t="shared" si="0"/>
        <v>239.10256410256409</v>
      </c>
      <c r="AG14">
        <f t="shared" si="1"/>
        <v>42.284160435078178</v>
      </c>
      <c r="AH14">
        <f t="shared" si="2"/>
        <v>39.496940856560165</v>
      </c>
      <c r="AI14">
        <f t="shared" si="3"/>
        <v>2.7872195785180147</v>
      </c>
      <c r="AJ14">
        <f t="shared" si="4"/>
        <v>36.573759347382733</v>
      </c>
      <c r="AK14">
        <f t="shared" si="5"/>
        <v>11.650485436893204</v>
      </c>
      <c r="AL14">
        <f t="shared" si="6"/>
        <v>15.811373092926493</v>
      </c>
    </row>
    <row r="15" spans="1:38" x14ac:dyDescent="0.2">
      <c r="A15">
        <v>3</v>
      </c>
      <c r="B15">
        <v>185</v>
      </c>
      <c r="C15">
        <v>166</v>
      </c>
      <c r="D15">
        <v>98</v>
      </c>
      <c r="E15" s="39">
        <v>95</v>
      </c>
      <c r="F15">
        <v>3</v>
      </c>
      <c r="G15">
        <v>75</v>
      </c>
      <c r="H15">
        <v>149</v>
      </c>
      <c r="K15">
        <v>3</v>
      </c>
      <c r="L15">
        <f>155+128</f>
        <v>283</v>
      </c>
      <c r="M15">
        <f>88+82</f>
        <v>170</v>
      </c>
      <c r="N15">
        <f>68+55</f>
        <v>123</v>
      </c>
      <c r="O15" s="39">
        <f>53+48</f>
        <v>101</v>
      </c>
      <c r="P15" s="10">
        <v>46</v>
      </c>
      <c r="Q15" s="10">
        <v>14</v>
      </c>
      <c r="R15">
        <v>269</v>
      </c>
      <c r="U15" s="31"/>
      <c r="V15" s="11" t="s">
        <v>28</v>
      </c>
      <c r="W15">
        <v>1993</v>
      </c>
      <c r="X15">
        <v>1492</v>
      </c>
      <c r="Y15">
        <v>887</v>
      </c>
      <c r="Z15">
        <v>776</v>
      </c>
      <c r="AA15">
        <f t="shared" si="12"/>
        <v>111</v>
      </c>
      <c r="AB15" s="39">
        <f t="shared" si="13"/>
        <v>716</v>
      </c>
      <c r="AC15">
        <v>35</v>
      </c>
      <c r="AD15">
        <v>150</v>
      </c>
      <c r="AE15">
        <v>874</v>
      </c>
      <c r="AF15">
        <f t="shared" si="0"/>
        <v>318.80341880341882</v>
      </c>
      <c r="AG15">
        <f t="shared" si="1"/>
        <v>44.505770195684896</v>
      </c>
      <c r="AH15">
        <f t="shared" si="2"/>
        <v>38.936276969392871</v>
      </c>
      <c r="AI15">
        <f t="shared" si="3"/>
        <v>5.569493226292022</v>
      </c>
      <c r="AJ15">
        <f t="shared" si="4"/>
        <v>35.925740090316104</v>
      </c>
      <c r="AK15">
        <f t="shared" si="5"/>
        <v>4.0045766590389018</v>
      </c>
      <c r="AL15">
        <f t="shared" si="6"/>
        <v>17.162471395881006</v>
      </c>
    </row>
    <row r="16" spans="1:38" x14ac:dyDescent="0.2">
      <c r="A16" t="s">
        <v>38</v>
      </c>
      <c r="B16">
        <f>SUM(B13:B15)</f>
        <v>564</v>
      </c>
      <c r="C16">
        <f t="shared" ref="C16" si="14">SUM(C13:C15)</f>
        <v>447</v>
      </c>
      <c r="D16">
        <f>SUM(D13:D15)</f>
        <v>268</v>
      </c>
      <c r="E16" s="39">
        <f t="shared" ref="E16:H16" si="15">SUM(E13:E15)</f>
        <v>249</v>
      </c>
      <c r="F16">
        <f t="shared" si="15"/>
        <v>8</v>
      </c>
      <c r="G16">
        <f t="shared" si="15"/>
        <v>222</v>
      </c>
      <c r="H16">
        <f t="shared" si="15"/>
        <v>510</v>
      </c>
      <c r="I16">
        <f>SUM(I13:I15)</f>
        <v>0</v>
      </c>
      <c r="K16">
        <v>4</v>
      </c>
      <c r="O16" s="39"/>
      <c r="P16" s="10"/>
      <c r="Q16" s="10"/>
      <c r="U16" s="31"/>
      <c r="V16" s="11" t="s">
        <v>60</v>
      </c>
      <c r="W16">
        <v>541</v>
      </c>
      <c r="X16">
        <v>432</v>
      </c>
      <c r="Y16">
        <v>301</v>
      </c>
      <c r="Z16">
        <v>276</v>
      </c>
      <c r="AA16">
        <f t="shared" si="12"/>
        <v>25</v>
      </c>
      <c r="AB16" s="39">
        <f t="shared" si="13"/>
        <v>156</v>
      </c>
      <c r="AC16">
        <v>16</v>
      </c>
      <c r="AD16">
        <v>48</v>
      </c>
      <c r="AE16">
        <v>285</v>
      </c>
      <c r="AF16">
        <f t="shared" si="0"/>
        <v>92.307692307692307</v>
      </c>
      <c r="AG16">
        <f t="shared" si="1"/>
        <v>55.637707948244</v>
      </c>
      <c r="AH16">
        <f t="shared" si="2"/>
        <v>51.016635859519411</v>
      </c>
      <c r="AI16">
        <f t="shared" si="3"/>
        <v>4.621072088724584</v>
      </c>
      <c r="AJ16">
        <f t="shared" si="4"/>
        <v>28.835489833641404</v>
      </c>
      <c r="AK16">
        <f t="shared" si="5"/>
        <v>5.6140350877192979</v>
      </c>
      <c r="AL16">
        <f t="shared" si="6"/>
        <v>16.842105263157894</v>
      </c>
    </row>
    <row r="17" spans="1:38" x14ac:dyDescent="0.2">
      <c r="C17" t="s">
        <v>40</v>
      </c>
      <c r="D17" t="s">
        <v>39</v>
      </c>
      <c r="E17" s="39" t="s">
        <v>41</v>
      </c>
      <c r="F17" t="s">
        <v>43</v>
      </c>
      <c r="H17" t="s">
        <v>45</v>
      </c>
      <c r="K17" t="s">
        <v>38</v>
      </c>
      <c r="L17">
        <f>SUM(L13:L16)</f>
        <v>944</v>
      </c>
      <c r="M17">
        <f t="shared" ref="M17" si="16">SUM(M13:M16)</f>
        <v>635</v>
      </c>
      <c r="N17">
        <f>SUM(N13:N16)</f>
        <v>459</v>
      </c>
      <c r="O17" s="39">
        <f t="shared" ref="O17:Q17" si="17">SUM(O13:O16)</f>
        <v>370</v>
      </c>
      <c r="P17">
        <f t="shared" si="17"/>
        <v>146</v>
      </c>
      <c r="Q17">
        <f t="shared" si="17"/>
        <v>61</v>
      </c>
      <c r="R17">
        <f>SUM(R13:R16)</f>
        <v>817</v>
      </c>
      <c r="U17" s="31"/>
      <c r="V17" s="11" t="s">
        <v>62</v>
      </c>
      <c r="W17">
        <v>944</v>
      </c>
      <c r="X17">
        <v>635</v>
      </c>
      <c r="Y17">
        <v>459</v>
      </c>
      <c r="Z17">
        <v>370</v>
      </c>
      <c r="AA17">
        <f t="shared" si="12"/>
        <v>89</v>
      </c>
      <c r="AB17" s="39">
        <f t="shared" si="13"/>
        <v>265</v>
      </c>
      <c r="AC17">
        <v>146</v>
      </c>
      <c r="AD17">
        <v>61</v>
      </c>
      <c r="AE17">
        <v>817</v>
      </c>
      <c r="AF17">
        <f t="shared" si="0"/>
        <v>135.68376068376068</v>
      </c>
      <c r="AG17">
        <f t="shared" si="1"/>
        <v>48.622881355932201</v>
      </c>
      <c r="AH17">
        <f t="shared" si="2"/>
        <v>39.194915254237287</v>
      </c>
      <c r="AI17">
        <f t="shared" si="3"/>
        <v>9.4279661016949152</v>
      </c>
      <c r="AJ17">
        <f t="shared" si="4"/>
        <v>28.072033898305083</v>
      </c>
      <c r="AK17">
        <f t="shared" si="5"/>
        <v>17.870257037943695</v>
      </c>
      <c r="AL17">
        <f t="shared" si="6"/>
        <v>7.466340269277846</v>
      </c>
    </row>
    <row r="18" spans="1:38" x14ac:dyDescent="0.2">
      <c r="C18">
        <f t="shared" ref="C18:D18" si="18">(C16/$B$16)*100</f>
        <v>79.255319148936167</v>
      </c>
      <c r="D18">
        <f t="shared" si="18"/>
        <v>47.5177304964539</v>
      </c>
      <c r="E18">
        <f>(E16/$B$16)*100</f>
        <v>44.148936170212764</v>
      </c>
      <c r="F18">
        <f>(F16/$H$16)*100</f>
        <v>1.5686274509803921</v>
      </c>
      <c r="H18">
        <f>(G16/H16)*100</f>
        <v>43.529411764705884</v>
      </c>
      <c r="M18" t="s">
        <v>40</v>
      </c>
      <c r="N18" t="s">
        <v>39</v>
      </c>
      <c r="O18" t="s">
        <v>41</v>
      </c>
      <c r="P18" t="s">
        <v>43</v>
      </c>
      <c r="Q18" s="10" t="s">
        <v>45</v>
      </c>
      <c r="U18" s="31"/>
      <c r="V18" s="18" t="s">
        <v>64</v>
      </c>
      <c r="W18">
        <v>504</v>
      </c>
      <c r="X18">
        <v>376</v>
      </c>
      <c r="Y18">
        <v>281</v>
      </c>
      <c r="Z18">
        <v>237</v>
      </c>
      <c r="AA18">
        <f t="shared" si="12"/>
        <v>44</v>
      </c>
      <c r="AB18" s="39">
        <f t="shared" si="13"/>
        <v>139</v>
      </c>
      <c r="AC18">
        <v>56</v>
      </c>
      <c r="AD18">
        <v>101</v>
      </c>
      <c r="AE18">
        <v>364</v>
      </c>
      <c r="AF18">
        <f t="shared" si="0"/>
        <v>80.341880341880341</v>
      </c>
      <c r="AG18">
        <f t="shared" si="1"/>
        <v>55.753968253968253</v>
      </c>
      <c r="AH18">
        <f t="shared" si="2"/>
        <v>47.023809523809526</v>
      </c>
      <c r="AI18">
        <f t="shared" si="3"/>
        <v>8.7301587301587293</v>
      </c>
      <c r="AJ18">
        <f t="shared" si="4"/>
        <v>27.579365079365083</v>
      </c>
      <c r="AK18">
        <f t="shared" si="5"/>
        <v>15.384615384615385</v>
      </c>
      <c r="AL18">
        <f t="shared" si="6"/>
        <v>27.747252747252748</v>
      </c>
    </row>
    <row r="19" spans="1:38" x14ac:dyDescent="0.2">
      <c r="D19" t="s">
        <v>67</v>
      </c>
      <c r="M19">
        <f>(M17/L17)*100</f>
        <v>67.266949152542381</v>
      </c>
      <c r="N19">
        <f>(N17/L17)*100</f>
        <v>48.622881355932201</v>
      </c>
      <c r="O19">
        <f>(O17/L17)*100</f>
        <v>39.194915254237287</v>
      </c>
      <c r="P19">
        <f>(P17/R17)*100</f>
        <v>17.870257037943695</v>
      </c>
      <c r="Q19">
        <f>(Q17/R17)*100</f>
        <v>7.466340269277846</v>
      </c>
      <c r="AB19" s="39"/>
    </row>
    <row r="20" spans="1:38" x14ac:dyDescent="0.2">
      <c r="D20" s="22">
        <f>(E16/D16)*100</f>
        <v>92.910447761194021</v>
      </c>
      <c r="K20" s="10"/>
      <c r="L20" s="20"/>
      <c r="M20" s="20"/>
      <c r="N20" s="20"/>
      <c r="O20" s="20"/>
      <c r="P20" s="20"/>
      <c r="Q20" s="20"/>
      <c r="U20" s="32" t="s">
        <v>68</v>
      </c>
      <c r="V20" s="24" t="s">
        <v>24</v>
      </c>
      <c r="W20">
        <f>SUM(W12:W19)</f>
        <v>7617</v>
      </c>
      <c r="X20">
        <f>SUM(X12:X19)</f>
        <v>5717</v>
      </c>
      <c r="Y20">
        <f>SUM(Y12:Y19)</f>
        <v>3484</v>
      </c>
      <c r="Z20">
        <f>SUM(Z12:Z19)</f>
        <v>3075</v>
      </c>
      <c r="AA20">
        <f t="shared" ref="AA20:AA24" si="19">Y20-Z20</f>
        <v>409</v>
      </c>
      <c r="AB20" s="39">
        <f t="shared" ref="AB20:AB24" si="20">X20-Z20</f>
        <v>2642</v>
      </c>
      <c r="AC20">
        <v>66</v>
      </c>
      <c r="AD20">
        <v>432</v>
      </c>
      <c r="AE20">
        <v>1018</v>
      </c>
      <c r="AF20">
        <f t="shared" si="0"/>
        <v>1221.5811965811965</v>
      </c>
      <c r="AG20">
        <f t="shared" si="1"/>
        <v>45.739792569252984</v>
      </c>
      <c r="AH20">
        <f t="shared" si="2"/>
        <v>40.370224497833796</v>
      </c>
      <c r="AI20">
        <f t="shared" si="3"/>
        <v>5.3695680714191933</v>
      </c>
      <c r="AJ20">
        <f t="shared" si="4"/>
        <v>34.685571747407117</v>
      </c>
      <c r="AK20">
        <f t="shared" si="5"/>
        <v>6.4833005893909625</v>
      </c>
      <c r="AL20">
        <f t="shared" si="6"/>
        <v>42.436149312377211</v>
      </c>
    </row>
    <row r="21" spans="1:38" x14ac:dyDescent="0.2">
      <c r="B21" s="36" t="s">
        <v>65</v>
      </c>
      <c r="C21" s="16" t="s">
        <v>10</v>
      </c>
      <c r="D21" s="16">
        <v>94</v>
      </c>
      <c r="E21" s="16" t="s">
        <v>59</v>
      </c>
      <c r="F21" s="17"/>
      <c r="G21" s="17"/>
      <c r="H21" s="17"/>
      <c r="I21" s="17"/>
      <c r="L21" s="37" t="s">
        <v>64</v>
      </c>
      <c r="M21" s="19" t="s">
        <v>10</v>
      </c>
      <c r="N21" s="18">
        <v>95</v>
      </c>
      <c r="O21" s="18" t="s">
        <v>61</v>
      </c>
      <c r="P21" s="21"/>
      <c r="Q21" s="21"/>
      <c r="U21" s="32"/>
      <c r="V21" s="16" t="s">
        <v>58</v>
      </c>
      <c r="W21">
        <v>926</v>
      </c>
      <c r="X21">
        <v>731</v>
      </c>
      <c r="Y21">
        <v>482</v>
      </c>
      <c r="Z21">
        <v>446</v>
      </c>
      <c r="AA21">
        <f t="shared" si="19"/>
        <v>36</v>
      </c>
      <c r="AB21" s="39">
        <f t="shared" si="20"/>
        <v>285</v>
      </c>
      <c r="AC21">
        <v>26</v>
      </c>
      <c r="AD21">
        <v>216</v>
      </c>
      <c r="AE21">
        <v>1051</v>
      </c>
      <c r="AF21">
        <f t="shared" si="0"/>
        <v>156.19658119658121</v>
      </c>
      <c r="AG21">
        <f t="shared" si="1"/>
        <v>52.051835853131742</v>
      </c>
      <c r="AH21">
        <f t="shared" si="2"/>
        <v>48.16414686825054</v>
      </c>
      <c r="AI21">
        <f t="shared" si="3"/>
        <v>3.8876889848812093</v>
      </c>
      <c r="AJ21">
        <f t="shared" si="4"/>
        <v>30.77753779697624</v>
      </c>
      <c r="AK21">
        <f t="shared" si="5"/>
        <v>2.4738344433872501</v>
      </c>
      <c r="AL21">
        <f t="shared" si="6"/>
        <v>20.551855375832538</v>
      </c>
    </row>
    <row r="22" spans="1:38" x14ac:dyDescent="0.2">
      <c r="A22" s="38" t="s">
        <v>73</v>
      </c>
      <c r="B22" t="s">
        <v>34</v>
      </c>
      <c r="C22" t="s">
        <v>35</v>
      </c>
      <c r="D22" t="s">
        <v>36</v>
      </c>
      <c r="E22" s="39" t="s">
        <v>37</v>
      </c>
      <c r="F22" t="s">
        <v>42</v>
      </c>
      <c r="G22" s="35" t="s">
        <v>46</v>
      </c>
      <c r="H22" s="35" t="s">
        <v>34</v>
      </c>
      <c r="K22" s="38" t="s">
        <v>73</v>
      </c>
      <c r="L22" t="s">
        <v>34</v>
      </c>
      <c r="M22" t="s">
        <v>35</v>
      </c>
      <c r="N22" t="s">
        <v>36</v>
      </c>
      <c r="O22" s="39" t="s">
        <v>37</v>
      </c>
      <c r="P22" t="s">
        <v>42</v>
      </c>
      <c r="Q22" s="35" t="s">
        <v>69</v>
      </c>
      <c r="R22" s="35" t="s">
        <v>34</v>
      </c>
      <c r="U22" s="32"/>
      <c r="V22" s="16" t="s">
        <v>63</v>
      </c>
      <c r="W22">
        <v>564</v>
      </c>
      <c r="X22">
        <v>447</v>
      </c>
      <c r="Y22">
        <v>268</v>
      </c>
      <c r="Z22">
        <v>249</v>
      </c>
      <c r="AA22">
        <f t="shared" si="19"/>
        <v>19</v>
      </c>
      <c r="AB22" s="39">
        <f t="shared" si="20"/>
        <v>198</v>
      </c>
      <c r="AC22">
        <v>8</v>
      </c>
      <c r="AD22">
        <v>222</v>
      </c>
      <c r="AE22">
        <v>510</v>
      </c>
      <c r="AF22">
        <f t="shared" si="0"/>
        <v>95.512820512820511</v>
      </c>
      <c r="AG22">
        <f t="shared" si="1"/>
        <v>47.5177304964539</v>
      </c>
      <c r="AH22">
        <f t="shared" si="2"/>
        <v>44.148936170212764</v>
      </c>
      <c r="AI22">
        <f t="shared" si="3"/>
        <v>3.3687943262411348</v>
      </c>
      <c r="AJ22">
        <f t="shared" si="4"/>
        <v>35.106382978723403</v>
      </c>
      <c r="AK22">
        <f t="shared" si="5"/>
        <v>1.5686274509803921</v>
      </c>
      <c r="AL22">
        <f t="shared" si="6"/>
        <v>43.529411764705884</v>
      </c>
    </row>
    <row r="23" spans="1:38" x14ac:dyDescent="0.2">
      <c r="A23">
        <v>1</v>
      </c>
      <c r="B23">
        <v>366</v>
      </c>
      <c r="C23">
        <v>268</v>
      </c>
      <c r="D23">
        <v>179</v>
      </c>
      <c r="E23" s="39">
        <v>161</v>
      </c>
      <c r="F23">
        <v>27</v>
      </c>
      <c r="G23">
        <v>95</v>
      </c>
      <c r="H23">
        <v>290</v>
      </c>
      <c r="K23">
        <v>1</v>
      </c>
      <c r="L23">
        <v>242</v>
      </c>
      <c r="M23">
        <v>183</v>
      </c>
      <c r="N23">
        <v>148</v>
      </c>
      <c r="O23" s="39">
        <v>123</v>
      </c>
      <c r="P23" s="10">
        <v>35</v>
      </c>
      <c r="Q23" s="10">
        <v>51</v>
      </c>
      <c r="R23">
        <v>183</v>
      </c>
      <c r="U23" s="32"/>
      <c r="V23" s="16" t="s">
        <v>65</v>
      </c>
      <c r="W23">
        <v>1023</v>
      </c>
      <c r="X23">
        <v>767</v>
      </c>
      <c r="Y23">
        <v>498</v>
      </c>
      <c r="Z23">
        <v>446</v>
      </c>
      <c r="AA23">
        <f t="shared" si="19"/>
        <v>52</v>
      </c>
      <c r="AB23" s="39">
        <f t="shared" si="20"/>
        <v>321</v>
      </c>
      <c r="AC23">
        <v>72</v>
      </c>
      <c r="AD23">
        <v>275</v>
      </c>
      <c r="AE23">
        <v>863</v>
      </c>
      <c r="AF23">
        <f t="shared" si="0"/>
        <v>163.88888888888889</v>
      </c>
      <c r="AG23">
        <f t="shared" si="1"/>
        <v>48.680351906158357</v>
      </c>
      <c r="AH23">
        <f t="shared" si="2"/>
        <v>43.597262952101659</v>
      </c>
      <c r="AI23">
        <f t="shared" si="3"/>
        <v>5.0830889540566959</v>
      </c>
      <c r="AJ23">
        <f t="shared" si="4"/>
        <v>31.378299120234605</v>
      </c>
      <c r="AK23">
        <f t="shared" si="5"/>
        <v>8.3429895712630362</v>
      </c>
      <c r="AL23">
        <f t="shared" si="6"/>
        <v>31.865585168018541</v>
      </c>
    </row>
    <row r="24" spans="1:38" x14ac:dyDescent="0.2">
      <c r="A24">
        <v>2</v>
      </c>
      <c r="B24">
        <f>169+170</f>
        <v>339</v>
      </c>
      <c r="C24">
        <f>136+118</f>
        <v>254</v>
      </c>
      <c r="D24">
        <f>90+85</f>
        <v>175</v>
      </c>
      <c r="E24" s="39">
        <f>79+79</f>
        <v>158</v>
      </c>
      <c r="F24">
        <v>23</v>
      </c>
      <c r="G24">
        <v>89</v>
      </c>
      <c r="H24">
        <f>111+58+69+19</f>
        <v>257</v>
      </c>
      <c r="K24">
        <v>2</v>
      </c>
      <c r="L24">
        <v>192</v>
      </c>
      <c r="M24">
        <v>143</v>
      </c>
      <c r="N24">
        <v>102</v>
      </c>
      <c r="O24" s="39">
        <v>88</v>
      </c>
      <c r="P24" s="10">
        <v>21</v>
      </c>
      <c r="Q24" s="10">
        <f>19+31</f>
        <v>50</v>
      </c>
      <c r="R24">
        <f>85+59+31+6</f>
        <v>181</v>
      </c>
      <c r="U24" s="32"/>
      <c r="V24" s="16" t="s">
        <v>66</v>
      </c>
      <c r="W24">
        <v>299</v>
      </c>
      <c r="X24">
        <v>203</v>
      </c>
      <c r="Y24">
        <v>165</v>
      </c>
      <c r="Z24">
        <v>144</v>
      </c>
      <c r="AA24">
        <f t="shared" si="19"/>
        <v>21</v>
      </c>
      <c r="AB24" s="39">
        <f t="shared" si="20"/>
        <v>59</v>
      </c>
      <c r="AC24">
        <v>30</v>
      </c>
      <c r="AD24">
        <v>58</v>
      </c>
      <c r="AE24">
        <v>244</v>
      </c>
      <c r="AF24">
        <f>(X24/$W$2)*100</f>
        <v>43.376068376068375</v>
      </c>
      <c r="AG24">
        <f>(Y24/W24)*100</f>
        <v>55.18394648829431</v>
      </c>
      <c r="AH24">
        <f>(Z24/W24)*100</f>
        <v>48.16053511705686</v>
      </c>
      <c r="AI24">
        <f>(AA24/W24)*100</f>
        <v>7.023411371237458</v>
      </c>
      <c r="AJ24">
        <f>(AB24/W24)*100</f>
        <v>19.732441471571907</v>
      </c>
      <c r="AK24">
        <f t="shared" si="5"/>
        <v>12.295081967213115</v>
      </c>
      <c r="AL24">
        <f t="shared" si="6"/>
        <v>23.770491803278688</v>
      </c>
    </row>
    <row r="25" spans="1:38" x14ac:dyDescent="0.2">
      <c r="A25">
        <v>3</v>
      </c>
      <c r="B25">
        <f>165+153</f>
        <v>318</v>
      </c>
      <c r="C25">
        <f>137+108</f>
        <v>245</v>
      </c>
      <c r="D25">
        <f>74+70</f>
        <v>144</v>
      </c>
      <c r="E25" s="39">
        <f>67+60</f>
        <v>127</v>
      </c>
      <c r="F25">
        <v>22</v>
      </c>
      <c r="G25">
        <v>91</v>
      </c>
      <c r="H25">
        <v>316</v>
      </c>
      <c r="K25">
        <v>3</v>
      </c>
      <c r="L25">
        <v>70</v>
      </c>
      <c r="M25">
        <v>50</v>
      </c>
      <c r="N25">
        <v>31</v>
      </c>
      <c r="O25" s="39">
        <v>26</v>
      </c>
      <c r="P25" s="10" t="s">
        <v>72</v>
      </c>
      <c r="Q25" s="10"/>
    </row>
    <row r="26" spans="1:38" x14ac:dyDescent="0.2">
      <c r="A26">
        <v>4</v>
      </c>
      <c r="E26" s="39"/>
      <c r="K26" t="s">
        <v>38</v>
      </c>
      <c r="L26">
        <f t="shared" ref="L26:R26" si="21">SUM(L23:L25)</f>
        <v>504</v>
      </c>
      <c r="M26">
        <f t="shared" si="21"/>
        <v>376</v>
      </c>
      <c r="N26">
        <f t="shared" si="21"/>
        <v>281</v>
      </c>
      <c r="O26" s="39">
        <f t="shared" si="21"/>
        <v>237</v>
      </c>
      <c r="P26">
        <f t="shared" si="21"/>
        <v>56</v>
      </c>
      <c r="Q26">
        <f t="shared" si="21"/>
        <v>101</v>
      </c>
      <c r="R26">
        <f t="shared" si="21"/>
        <v>364</v>
      </c>
    </row>
    <row r="27" spans="1:38" x14ac:dyDescent="0.2">
      <c r="A27" t="s">
        <v>38</v>
      </c>
      <c r="B27">
        <f>SUM(B23:B26)</f>
        <v>1023</v>
      </c>
      <c r="C27">
        <f t="shared" ref="C27" si="22">SUM(C23:C26)</f>
        <v>767</v>
      </c>
      <c r="D27">
        <f>SUM(D23:D26)</f>
        <v>498</v>
      </c>
      <c r="E27" s="39">
        <f t="shared" ref="E27:G27" si="23">SUM(E23:E26)</f>
        <v>446</v>
      </c>
      <c r="F27">
        <f t="shared" si="23"/>
        <v>72</v>
      </c>
      <c r="G27">
        <f t="shared" si="23"/>
        <v>275</v>
      </c>
      <c r="H27">
        <f>SUM(H23:H25)</f>
        <v>863</v>
      </c>
      <c r="I27">
        <f>SUM(I23:I25)</f>
        <v>0</v>
      </c>
      <c r="M27" t="s">
        <v>40</v>
      </c>
      <c r="N27" t="s">
        <v>39</v>
      </c>
      <c r="O27" t="s">
        <v>41</v>
      </c>
      <c r="P27" t="s">
        <v>43</v>
      </c>
      <c r="Q27" s="10" t="s">
        <v>45</v>
      </c>
    </row>
    <row r="28" spans="1:38" x14ac:dyDescent="0.2">
      <c r="C28" t="s">
        <v>40</v>
      </c>
      <c r="D28" t="s">
        <v>39</v>
      </c>
      <c r="E28" t="s">
        <v>41</v>
      </c>
      <c r="F28" t="s">
        <v>43</v>
      </c>
      <c r="H28" t="s">
        <v>45</v>
      </c>
      <c r="M28">
        <f>(M26/L26)*100</f>
        <v>74.603174603174608</v>
      </c>
      <c r="N28">
        <f>(N26/L26)*100</f>
        <v>55.753968253968253</v>
      </c>
      <c r="O28">
        <f>(O26/L26)*100</f>
        <v>47.023809523809526</v>
      </c>
      <c r="P28">
        <f>(P26/R26)*100</f>
        <v>15.384615384615385</v>
      </c>
      <c r="Q28">
        <f>(Q26/R26)*100</f>
        <v>27.747252747252748</v>
      </c>
    </row>
    <row r="29" spans="1:38" x14ac:dyDescent="0.2">
      <c r="C29">
        <f>(C27/B27)*100</f>
        <v>74.97556207233626</v>
      </c>
      <c r="D29">
        <f>(D27/B27)*100</f>
        <v>48.680351906158357</v>
      </c>
      <c r="E29">
        <f>(E27/B27)*100</f>
        <v>43.597262952101659</v>
      </c>
      <c r="F29">
        <f>(F27/H27)*100</f>
        <v>8.3429895712630362</v>
      </c>
      <c r="H29">
        <f>(G27/H27)*100</f>
        <v>31.865585168018541</v>
      </c>
      <c r="N29" t="s">
        <v>67</v>
      </c>
    </row>
    <row r="30" spans="1:38" x14ac:dyDescent="0.2">
      <c r="N30" s="22">
        <f>(O26/N26)*100</f>
        <v>84.341637010676152</v>
      </c>
    </row>
    <row r="31" spans="1:38" x14ac:dyDescent="0.2">
      <c r="B31" s="36" t="s">
        <v>66</v>
      </c>
      <c r="C31" s="16" t="s">
        <v>10</v>
      </c>
      <c r="D31" s="16">
        <v>89</v>
      </c>
      <c r="E31" s="16" t="s">
        <v>59</v>
      </c>
      <c r="F31" s="17"/>
      <c r="G31" s="17"/>
      <c r="H31" s="17"/>
      <c r="I31" s="17"/>
      <c r="L31" s="45" t="s">
        <v>24</v>
      </c>
      <c r="M31" s="24" t="s">
        <v>10</v>
      </c>
      <c r="N31" s="25">
        <v>77</v>
      </c>
      <c r="O31" s="24" t="s">
        <v>23</v>
      </c>
      <c r="P31" s="27"/>
      <c r="Q31" s="27"/>
    </row>
    <row r="32" spans="1:38" x14ac:dyDescent="0.2">
      <c r="A32" s="38" t="s">
        <v>73</v>
      </c>
      <c r="B32" t="s">
        <v>34</v>
      </c>
      <c r="C32" t="s">
        <v>35</v>
      </c>
      <c r="D32" t="s">
        <v>36</v>
      </c>
      <c r="E32" s="39" t="s">
        <v>37</v>
      </c>
      <c r="F32" t="s">
        <v>42</v>
      </c>
      <c r="G32" s="35" t="s">
        <v>46</v>
      </c>
      <c r="H32" s="35" t="s">
        <v>34</v>
      </c>
      <c r="K32" s="38" t="s">
        <v>73</v>
      </c>
      <c r="L32" t="s">
        <v>34</v>
      </c>
      <c r="M32" t="s">
        <v>35</v>
      </c>
      <c r="N32" t="s">
        <v>36</v>
      </c>
      <c r="O32" s="39" t="s">
        <v>37</v>
      </c>
      <c r="P32" t="s">
        <v>42</v>
      </c>
      <c r="Q32" t="s">
        <v>46</v>
      </c>
      <c r="R32" t="s">
        <v>34</v>
      </c>
    </row>
    <row r="33" spans="1:18" x14ac:dyDescent="0.2">
      <c r="A33">
        <v>1</v>
      </c>
      <c r="B33">
        <f>53+34</f>
        <v>87</v>
      </c>
      <c r="C33">
        <f>35+22</f>
        <v>57</v>
      </c>
      <c r="D33">
        <f>28+16</f>
        <v>44</v>
      </c>
      <c r="E33" s="39">
        <f>23+12</f>
        <v>35</v>
      </c>
      <c r="F33">
        <v>9</v>
      </c>
      <c r="G33">
        <v>16</v>
      </c>
      <c r="H33">
        <v>86</v>
      </c>
      <c r="K33">
        <v>1</v>
      </c>
      <c r="L33">
        <v>477</v>
      </c>
      <c r="M33">
        <v>391</v>
      </c>
      <c r="N33">
        <v>163</v>
      </c>
      <c r="O33" s="39">
        <v>149</v>
      </c>
      <c r="P33">
        <v>26</v>
      </c>
      <c r="Q33">
        <v>145</v>
      </c>
      <c r="R33">
        <v>316</v>
      </c>
    </row>
    <row r="34" spans="1:18" x14ac:dyDescent="0.2">
      <c r="A34">
        <v>2</v>
      </c>
      <c r="B34">
        <v>106</v>
      </c>
      <c r="C34">
        <f>43+32</f>
        <v>75</v>
      </c>
      <c r="D34">
        <v>61</v>
      </c>
      <c r="E34" s="39">
        <f>28+26</f>
        <v>54</v>
      </c>
      <c r="F34">
        <v>10</v>
      </c>
      <c r="G34">
        <v>28</v>
      </c>
      <c r="H34">
        <v>94</v>
      </c>
      <c r="K34">
        <v>2</v>
      </c>
      <c r="L34">
        <v>404</v>
      </c>
      <c r="M34">
        <v>321</v>
      </c>
      <c r="N34">
        <v>149</v>
      </c>
      <c r="O34" s="39">
        <v>134</v>
      </c>
      <c r="P34">
        <v>21</v>
      </c>
      <c r="Q34">
        <v>148</v>
      </c>
      <c r="R34">
        <v>368</v>
      </c>
    </row>
    <row r="35" spans="1:18" x14ac:dyDescent="0.2">
      <c r="A35">
        <v>3</v>
      </c>
      <c r="B35">
        <f>51+55</f>
        <v>106</v>
      </c>
      <c r="C35">
        <f>37+34</f>
        <v>71</v>
      </c>
      <c r="D35">
        <f>29+31</f>
        <v>60</v>
      </c>
      <c r="E35" s="39">
        <f>25+30</f>
        <v>55</v>
      </c>
      <c r="F35">
        <v>11</v>
      </c>
      <c r="G35">
        <v>14</v>
      </c>
      <c r="H35">
        <v>64</v>
      </c>
      <c r="K35">
        <v>3</v>
      </c>
      <c r="O35" s="39"/>
      <c r="P35">
        <v>19</v>
      </c>
      <c r="Q35">
        <v>139</v>
      </c>
      <c r="R35">
        <v>334</v>
      </c>
    </row>
    <row r="36" spans="1:18" x14ac:dyDescent="0.2">
      <c r="A36" t="s">
        <v>38</v>
      </c>
      <c r="B36">
        <f>SUM(B33:B35)</f>
        <v>299</v>
      </c>
      <c r="C36">
        <f t="shared" ref="C36:E36" si="24">SUM(C33:C35)</f>
        <v>203</v>
      </c>
      <c r="D36">
        <f t="shared" si="24"/>
        <v>165</v>
      </c>
      <c r="E36" s="39">
        <f t="shared" si="24"/>
        <v>144</v>
      </c>
      <c r="F36">
        <f>SUM(F33:F35)</f>
        <v>30</v>
      </c>
      <c r="G36">
        <f t="shared" ref="G36:H36" si="25">SUM(G33:G35)</f>
        <v>58</v>
      </c>
      <c r="H36">
        <f t="shared" si="25"/>
        <v>244</v>
      </c>
      <c r="K36" t="s">
        <v>38</v>
      </c>
      <c r="L36">
        <f t="shared" ref="L36:Q36" si="26">SUM(L33:L35)</f>
        <v>881</v>
      </c>
      <c r="M36">
        <f t="shared" si="26"/>
        <v>712</v>
      </c>
      <c r="N36">
        <f t="shared" si="26"/>
        <v>312</v>
      </c>
      <c r="O36" s="39">
        <f t="shared" si="26"/>
        <v>283</v>
      </c>
      <c r="P36">
        <f t="shared" si="26"/>
        <v>66</v>
      </c>
      <c r="Q36">
        <f t="shared" si="26"/>
        <v>432</v>
      </c>
      <c r="R36">
        <f t="shared" ref="R36" si="27">SUM(R33:R35)</f>
        <v>1018</v>
      </c>
    </row>
    <row r="37" spans="1:18" x14ac:dyDescent="0.2">
      <c r="C37" t="s">
        <v>40</v>
      </c>
      <c r="D37" t="s">
        <v>39</v>
      </c>
      <c r="E37" t="s">
        <v>41</v>
      </c>
      <c r="F37" t="s">
        <v>43</v>
      </c>
      <c r="H37" t="s">
        <v>45</v>
      </c>
      <c r="M37" t="s">
        <v>40</v>
      </c>
      <c r="N37" t="s">
        <v>39</v>
      </c>
      <c r="O37" s="39" t="s">
        <v>41</v>
      </c>
      <c r="P37" t="s">
        <v>43</v>
      </c>
      <c r="Q37" t="s">
        <v>45</v>
      </c>
    </row>
    <row r="38" spans="1:18" x14ac:dyDescent="0.2">
      <c r="C38">
        <f>(C36/B36)*100</f>
        <v>67.892976588628756</v>
      </c>
      <c r="D38">
        <f>(D36/B36)*100</f>
        <v>55.18394648829431</v>
      </c>
      <c r="E38">
        <f>(E36/B36)*100</f>
        <v>48.16053511705686</v>
      </c>
      <c r="F38">
        <f>(F36/H36)*100</f>
        <v>12.295081967213115</v>
      </c>
      <c r="H38">
        <f>(G36/H36)*100</f>
        <v>23.770491803278688</v>
      </c>
      <c r="M38">
        <f>(M36/$L$36)*100</f>
        <v>80.817253121452893</v>
      </c>
      <c r="N38">
        <f t="shared" ref="N38:O38" si="28">(N36/$L$36)*100</f>
        <v>35.414301929625424</v>
      </c>
      <c r="O38" s="39">
        <f t="shared" si="28"/>
        <v>32.122587968217935</v>
      </c>
      <c r="P38">
        <f>(P36/$R$36)*100</f>
        <v>6.4833005893909625</v>
      </c>
      <c r="Q38">
        <f>(Q36/$R$36)*100</f>
        <v>42.436149312377211</v>
      </c>
    </row>
    <row r="39" spans="1:18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2">
      <c r="B42" s="40" t="s">
        <v>29</v>
      </c>
      <c r="C42" s="12" t="s">
        <v>13</v>
      </c>
      <c r="D42" s="12">
        <v>69</v>
      </c>
      <c r="E42" s="6" t="s">
        <v>11</v>
      </c>
      <c r="F42" s="12"/>
      <c r="G42" s="12"/>
      <c r="H42" s="12"/>
      <c r="K42" s="41" t="s">
        <v>27</v>
      </c>
      <c r="L42" s="11" t="s">
        <v>10</v>
      </c>
      <c r="M42" s="11">
        <v>69</v>
      </c>
      <c r="N42" s="8" t="s">
        <v>14</v>
      </c>
      <c r="O42" s="11"/>
      <c r="P42" s="11"/>
      <c r="Q42" s="11"/>
      <c r="R42" s="10"/>
    </row>
    <row r="43" spans="1:18" x14ac:dyDescent="0.2">
      <c r="A43" s="38" t="s">
        <v>73</v>
      </c>
      <c r="B43" t="s">
        <v>34</v>
      </c>
      <c r="C43" t="s">
        <v>35</v>
      </c>
      <c r="D43" t="s">
        <v>36</v>
      </c>
      <c r="E43" s="39" t="s">
        <v>37</v>
      </c>
      <c r="F43" t="s">
        <v>42</v>
      </c>
      <c r="G43" s="35" t="s">
        <v>46</v>
      </c>
      <c r="H43" s="35" t="s">
        <v>34</v>
      </c>
      <c r="J43" s="38" t="s">
        <v>73</v>
      </c>
      <c r="K43" t="s">
        <v>34</v>
      </c>
      <c r="L43" t="s">
        <v>35</v>
      </c>
      <c r="M43" t="s">
        <v>36</v>
      </c>
      <c r="N43" s="39" t="s">
        <v>37</v>
      </c>
      <c r="O43" t="s">
        <v>42</v>
      </c>
      <c r="P43" s="35" t="s">
        <v>46</v>
      </c>
      <c r="Q43" s="35" t="s">
        <v>34</v>
      </c>
      <c r="R43" s="10"/>
    </row>
    <row r="44" spans="1:18" x14ac:dyDescent="0.2">
      <c r="A44">
        <v>1</v>
      </c>
      <c r="B44">
        <v>290</v>
      </c>
      <c r="C44">
        <v>224</v>
      </c>
      <c r="D44">
        <v>157</v>
      </c>
      <c r="E44" s="39">
        <v>150</v>
      </c>
      <c r="F44">
        <v>6</v>
      </c>
      <c r="G44">
        <v>38</v>
      </c>
      <c r="H44">
        <v>211</v>
      </c>
      <c r="J44">
        <v>1</v>
      </c>
      <c r="K44">
        <f>225+153</f>
        <v>378</v>
      </c>
      <c r="L44">
        <f>160+110</f>
        <v>270</v>
      </c>
      <c r="M44">
        <f>96+73</f>
        <v>169</v>
      </c>
      <c r="N44" s="39">
        <f>89+69</f>
        <v>158</v>
      </c>
      <c r="O44">
        <v>41</v>
      </c>
      <c r="P44">
        <v>34</v>
      </c>
      <c r="Q44">
        <v>266</v>
      </c>
      <c r="R44" s="10"/>
    </row>
    <row r="45" spans="1:18" x14ac:dyDescent="0.2">
      <c r="A45">
        <v>2</v>
      </c>
      <c r="B45">
        <v>269</v>
      </c>
      <c r="C45">
        <v>173</v>
      </c>
      <c r="D45">
        <v>134</v>
      </c>
      <c r="E45" s="39">
        <v>122</v>
      </c>
      <c r="F45">
        <v>4</v>
      </c>
      <c r="G45">
        <v>38</v>
      </c>
      <c r="H45">
        <v>261</v>
      </c>
      <c r="J45">
        <v>2</v>
      </c>
      <c r="K45">
        <f>122+243</f>
        <v>365</v>
      </c>
      <c r="L45">
        <f>94+154</f>
        <v>248</v>
      </c>
      <c r="M45">
        <f>66+82</f>
        <v>148</v>
      </c>
      <c r="N45" s="39">
        <f>62+72</f>
        <v>134</v>
      </c>
      <c r="O45">
        <v>23</v>
      </c>
      <c r="P45">
        <v>40</v>
      </c>
      <c r="Q45">
        <v>228</v>
      </c>
      <c r="R45" s="10"/>
    </row>
    <row r="46" spans="1:18" x14ac:dyDescent="0.2">
      <c r="A46">
        <v>3</v>
      </c>
      <c r="B46">
        <f>106+124</f>
        <v>230</v>
      </c>
      <c r="C46">
        <f>59+79</f>
        <v>138</v>
      </c>
      <c r="D46">
        <f>74+76</f>
        <v>150</v>
      </c>
      <c r="E46" s="39">
        <f>34+65</f>
        <v>99</v>
      </c>
      <c r="F46">
        <v>9</v>
      </c>
      <c r="G46">
        <v>64</v>
      </c>
      <c r="H46">
        <v>283</v>
      </c>
      <c r="J46">
        <v>3</v>
      </c>
      <c r="K46">
        <v>297</v>
      </c>
      <c r="L46">
        <v>216</v>
      </c>
      <c r="M46">
        <v>165</v>
      </c>
      <c r="N46" s="39">
        <f>89+67</f>
        <v>156</v>
      </c>
      <c r="O46">
        <v>20</v>
      </c>
      <c r="P46">
        <v>40</v>
      </c>
      <c r="Q46">
        <f>76+100+35+16</f>
        <v>227</v>
      </c>
      <c r="R46" s="10"/>
    </row>
    <row r="47" spans="1:18" x14ac:dyDescent="0.2">
      <c r="A47" t="s">
        <v>38</v>
      </c>
      <c r="B47">
        <f>SUM(B44:B46)</f>
        <v>789</v>
      </c>
      <c r="C47">
        <f t="shared" ref="C47:H47" si="29">SUM(C44:C46)</f>
        <v>535</v>
      </c>
      <c r="D47">
        <f t="shared" si="29"/>
        <v>441</v>
      </c>
      <c r="E47" s="39">
        <f t="shared" si="29"/>
        <v>371</v>
      </c>
      <c r="F47">
        <f t="shared" si="29"/>
        <v>19</v>
      </c>
      <c r="G47">
        <f t="shared" si="29"/>
        <v>140</v>
      </c>
      <c r="H47">
        <f t="shared" si="29"/>
        <v>755</v>
      </c>
      <c r="J47">
        <v>4</v>
      </c>
      <c r="R47" s="10"/>
    </row>
    <row r="48" spans="1:18" x14ac:dyDescent="0.2">
      <c r="C48" t="s">
        <v>40</v>
      </c>
      <c r="D48" t="s">
        <v>39</v>
      </c>
      <c r="E48" s="39" t="s">
        <v>41</v>
      </c>
      <c r="F48" t="s">
        <v>43</v>
      </c>
      <c r="G48" t="s">
        <v>45</v>
      </c>
      <c r="J48" t="s">
        <v>38</v>
      </c>
      <c r="K48">
        <f>SUM(K44:K47)</f>
        <v>1040</v>
      </c>
      <c r="L48">
        <f t="shared" ref="L48:Q48" si="30">SUM(L44:L47)</f>
        <v>734</v>
      </c>
      <c r="M48">
        <f t="shared" si="30"/>
        <v>482</v>
      </c>
      <c r="N48">
        <f t="shared" si="30"/>
        <v>448</v>
      </c>
      <c r="O48">
        <f t="shared" si="30"/>
        <v>84</v>
      </c>
      <c r="P48">
        <f t="shared" si="30"/>
        <v>114</v>
      </c>
      <c r="Q48">
        <f t="shared" si="30"/>
        <v>721</v>
      </c>
      <c r="R48" s="10"/>
    </row>
    <row r="49" spans="1:18" x14ac:dyDescent="0.2">
      <c r="C49">
        <f>(C47/$B$47)*100</f>
        <v>67.807351077313044</v>
      </c>
      <c r="D49">
        <f>(D47/$B$47)*100</f>
        <v>55.893536121673002</v>
      </c>
      <c r="E49">
        <f>(E47/$B$47)*100</f>
        <v>47.021546261089988</v>
      </c>
      <c r="F49">
        <f>(F47/$H$47)*100</f>
        <v>2.5165562913907285</v>
      </c>
      <c r="G49">
        <f>(G47/$H$47)*100</f>
        <v>18.543046357615893</v>
      </c>
      <c r="L49" t="s">
        <v>40</v>
      </c>
      <c r="M49" t="s">
        <v>39</v>
      </c>
      <c r="N49" t="s">
        <v>41</v>
      </c>
      <c r="O49" t="s">
        <v>43</v>
      </c>
      <c r="P49" t="s">
        <v>45</v>
      </c>
      <c r="R49" s="10"/>
    </row>
    <row r="50" spans="1:18" x14ac:dyDescent="0.2">
      <c r="L50">
        <f>(L48/$K$46)*100</f>
        <v>247.13804713804714</v>
      </c>
      <c r="M50">
        <f>(M48/$K$46)*100</f>
        <v>162.2895622895623</v>
      </c>
      <c r="N50">
        <f>(N48/$K$46)*100</f>
        <v>150.84175084175084</v>
      </c>
      <c r="O50">
        <f>(O48/$Q$48)*100</f>
        <v>11.650485436893204</v>
      </c>
      <c r="P50">
        <f>(P48/$Q$48)*100</f>
        <v>15.811373092926493</v>
      </c>
      <c r="R50" s="10"/>
    </row>
    <row r="51" spans="1:18" x14ac:dyDescent="0.2">
      <c r="B51" s="40" t="s">
        <v>30</v>
      </c>
      <c r="C51" s="13" t="s">
        <v>13</v>
      </c>
      <c r="D51" s="13">
        <v>69</v>
      </c>
      <c r="E51" s="6" t="s">
        <v>11</v>
      </c>
      <c r="F51" s="12"/>
      <c r="G51" s="12"/>
      <c r="H51" s="12"/>
      <c r="R51" s="10"/>
    </row>
    <row r="52" spans="1:18" x14ac:dyDescent="0.2">
      <c r="A52" s="38" t="s">
        <v>73</v>
      </c>
      <c r="B52" t="s">
        <v>34</v>
      </c>
      <c r="C52" t="s">
        <v>35</v>
      </c>
      <c r="D52" t="s">
        <v>36</v>
      </c>
      <c r="E52" s="39" t="s">
        <v>37</v>
      </c>
      <c r="F52" t="s">
        <v>42</v>
      </c>
      <c r="G52" s="35" t="s">
        <v>46</v>
      </c>
      <c r="H52" s="35" t="s">
        <v>34</v>
      </c>
      <c r="K52" s="41" t="s">
        <v>28</v>
      </c>
      <c r="L52" s="11" t="s">
        <v>10</v>
      </c>
      <c r="M52" s="11">
        <v>65</v>
      </c>
      <c r="N52" s="8" t="s">
        <v>14</v>
      </c>
      <c r="O52" s="11"/>
      <c r="P52" s="11"/>
      <c r="Q52" s="11"/>
      <c r="R52" s="10"/>
    </row>
    <row r="53" spans="1:18" x14ac:dyDescent="0.2">
      <c r="A53">
        <v>1</v>
      </c>
      <c r="B53">
        <f>96+136</f>
        <v>232</v>
      </c>
      <c r="C53">
        <f>71+85</f>
        <v>156</v>
      </c>
      <c r="D53">
        <f>43+66</f>
        <v>109</v>
      </c>
      <c r="E53" s="39">
        <f>35+55</f>
        <v>90</v>
      </c>
      <c r="F53">
        <v>4</v>
      </c>
      <c r="G53">
        <v>7</v>
      </c>
      <c r="H53">
        <v>221</v>
      </c>
      <c r="J53" s="38" t="s">
        <v>73</v>
      </c>
      <c r="K53" t="s">
        <v>34</v>
      </c>
      <c r="L53" t="s">
        <v>35</v>
      </c>
      <c r="M53" t="s">
        <v>36</v>
      </c>
      <c r="N53" s="39" t="s">
        <v>37</v>
      </c>
      <c r="O53" t="s">
        <v>42</v>
      </c>
      <c r="P53" s="35" t="s">
        <v>46</v>
      </c>
      <c r="Q53" s="35" t="s">
        <v>34</v>
      </c>
      <c r="R53" s="10"/>
    </row>
    <row r="54" spans="1:18" x14ac:dyDescent="0.2">
      <c r="A54">
        <v>2</v>
      </c>
      <c r="B54">
        <v>205</v>
      </c>
      <c r="C54">
        <v>143</v>
      </c>
      <c r="D54">
        <v>61</v>
      </c>
      <c r="E54" s="39">
        <v>51</v>
      </c>
      <c r="F54">
        <v>3</v>
      </c>
      <c r="G54">
        <v>7</v>
      </c>
      <c r="H54">
        <v>223</v>
      </c>
      <c r="J54">
        <v>1</v>
      </c>
      <c r="K54">
        <v>327</v>
      </c>
      <c r="L54">
        <v>233</v>
      </c>
      <c r="M54">
        <v>147</v>
      </c>
      <c r="N54" s="39">
        <v>131</v>
      </c>
      <c r="O54">
        <v>9</v>
      </c>
      <c r="P54">
        <v>26</v>
      </c>
      <c r="Q54">
        <v>251</v>
      </c>
      <c r="R54" s="10"/>
    </row>
    <row r="55" spans="1:18" x14ac:dyDescent="0.2">
      <c r="A55">
        <v>3</v>
      </c>
      <c r="B55">
        <f>111+119</f>
        <v>230</v>
      </c>
      <c r="C55">
        <f>79+89</f>
        <v>168</v>
      </c>
      <c r="D55">
        <f>52+67</f>
        <v>119</v>
      </c>
      <c r="E55" s="39">
        <f>47+61</f>
        <v>108</v>
      </c>
      <c r="F55">
        <v>0</v>
      </c>
      <c r="G55">
        <v>12</v>
      </c>
      <c r="H55">
        <v>198</v>
      </c>
      <c r="J55">
        <v>2</v>
      </c>
      <c r="K55">
        <v>321</v>
      </c>
      <c r="L55">
        <v>224</v>
      </c>
      <c r="M55">
        <v>143</v>
      </c>
      <c r="N55" s="39">
        <v>131</v>
      </c>
      <c r="O55">
        <v>11</v>
      </c>
      <c r="P55">
        <v>49</v>
      </c>
      <c r="Q55">
        <v>302</v>
      </c>
      <c r="R55" s="10"/>
    </row>
    <row r="56" spans="1:18" x14ac:dyDescent="0.2">
      <c r="A56">
        <v>4</v>
      </c>
      <c r="E56" s="39"/>
      <c r="J56">
        <v>3</v>
      </c>
      <c r="K56">
        <f>155+153</f>
        <v>308</v>
      </c>
      <c r="L56">
        <f>106+109</f>
        <v>215</v>
      </c>
      <c r="M56">
        <f>68+73</f>
        <v>141</v>
      </c>
      <c r="N56" s="39">
        <f>62+58</f>
        <v>120</v>
      </c>
      <c r="O56">
        <v>15</v>
      </c>
      <c r="P56">
        <v>75</v>
      </c>
      <c r="Q56">
        <v>321</v>
      </c>
      <c r="R56" s="10"/>
    </row>
    <row r="57" spans="1:18" x14ac:dyDescent="0.2">
      <c r="A57" t="s">
        <v>38</v>
      </c>
      <c r="B57">
        <f>SUM(B53:B56)</f>
        <v>667</v>
      </c>
      <c r="C57">
        <f t="shared" ref="C57:H57" si="31">SUM(C53:C56)</f>
        <v>467</v>
      </c>
      <c r="D57">
        <f t="shared" si="31"/>
        <v>289</v>
      </c>
      <c r="E57" s="39">
        <f t="shared" si="31"/>
        <v>249</v>
      </c>
      <c r="F57">
        <f t="shared" si="31"/>
        <v>7</v>
      </c>
      <c r="G57">
        <f t="shared" si="31"/>
        <v>26</v>
      </c>
      <c r="H57">
        <f t="shared" si="31"/>
        <v>642</v>
      </c>
      <c r="J57" t="s">
        <v>38</v>
      </c>
      <c r="K57">
        <f>SUM(K54:K56)</f>
        <v>956</v>
      </c>
      <c r="L57">
        <f t="shared" ref="L57:P57" si="32">SUM(L54:L56)</f>
        <v>672</v>
      </c>
      <c r="M57">
        <f t="shared" si="32"/>
        <v>431</v>
      </c>
      <c r="N57" s="39">
        <f t="shared" si="32"/>
        <v>382</v>
      </c>
      <c r="O57">
        <f t="shared" si="32"/>
        <v>35</v>
      </c>
      <c r="P57">
        <f t="shared" si="32"/>
        <v>150</v>
      </c>
      <c r="Q57">
        <f>SUM(Q54:Q56)</f>
        <v>874</v>
      </c>
      <c r="R57" s="10"/>
    </row>
    <row r="58" spans="1:18" x14ac:dyDescent="0.2">
      <c r="C58" t="s">
        <v>40</v>
      </c>
      <c r="D58" t="s">
        <v>39</v>
      </c>
      <c r="E58" t="s">
        <v>41</v>
      </c>
      <c r="F58" t="s">
        <v>43</v>
      </c>
      <c r="G58" t="s">
        <v>45</v>
      </c>
      <c r="L58" t="s">
        <v>40</v>
      </c>
      <c r="M58" t="s">
        <v>39</v>
      </c>
      <c r="N58" t="s">
        <v>41</v>
      </c>
      <c r="O58" t="s">
        <v>43</v>
      </c>
      <c r="P58" t="s">
        <v>45</v>
      </c>
      <c r="R58" s="10"/>
    </row>
    <row r="59" spans="1:18" x14ac:dyDescent="0.2">
      <c r="C59">
        <f>(C57/$B$57)*100</f>
        <v>70.014992503748132</v>
      </c>
      <c r="D59">
        <f>(D57/$B$57)*100</f>
        <v>43.328335832083958</v>
      </c>
      <c r="E59">
        <f>(E57/$B$57)*100</f>
        <v>37.331334332833585</v>
      </c>
      <c r="F59">
        <f>(F57/$H$57)*100</f>
        <v>1.0903426791277258</v>
      </c>
      <c r="G59">
        <f>(G57/$H$57)*100</f>
        <v>4.0498442367601246</v>
      </c>
      <c r="L59">
        <f>(L57/$K$57)*100</f>
        <v>70.292887029288693</v>
      </c>
      <c r="M59">
        <f>(M57/$K$57)*100</f>
        <v>45.0836820083682</v>
      </c>
      <c r="N59">
        <f>(N57/$K$57)*100</f>
        <v>39.9581589958159</v>
      </c>
      <c r="O59">
        <f>(O57/$Q$57)*100</f>
        <v>4.0045766590389018</v>
      </c>
      <c r="P59">
        <f>(P57/$Q$57)*100</f>
        <v>17.162471395881006</v>
      </c>
      <c r="R59" s="10"/>
    </row>
    <row r="60" spans="1:18" x14ac:dyDescent="0.2">
      <c r="R60" s="10"/>
    </row>
    <row r="61" spans="1:18" x14ac:dyDescent="0.2">
      <c r="B61" s="42" t="s">
        <v>31</v>
      </c>
      <c r="C61" s="13" t="s">
        <v>10</v>
      </c>
      <c r="D61" s="13">
        <v>65</v>
      </c>
      <c r="E61" s="6" t="s">
        <v>11</v>
      </c>
      <c r="F61" s="12"/>
      <c r="G61" s="12"/>
      <c r="H61" s="12"/>
      <c r="K61" s="43" t="s">
        <v>12</v>
      </c>
      <c r="L61" s="8" t="s">
        <v>13</v>
      </c>
      <c r="M61" s="9">
        <v>92</v>
      </c>
      <c r="N61" s="8" t="s">
        <v>14</v>
      </c>
      <c r="O61" s="11"/>
      <c r="P61" s="11"/>
      <c r="Q61" s="11"/>
      <c r="R61" s="10"/>
    </row>
    <row r="62" spans="1:18" x14ac:dyDescent="0.2">
      <c r="A62" s="38" t="s">
        <v>73</v>
      </c>
      <c r="B62" t="s">
        <v>34</v>
      </c>
      <c r="C62" t="s">
        <v>35</v>
      </c>
      <c r="D62" t="s">
        <v>36</v>
      </c>
      <c r="E62" s="39" t="s">
        <v>37</v>
      </c>
      <c r="F62" t="s">
        <v>42</v>
      </c>
      <c r="G62" s="35" t="s">
        <v>46</v>
      </c>
      <c r="H62" s="35" t="s">
        <v>34</v>
      </c>
      <c r="J62" s="38" t="s">
        <v>73</v>
      </c>
      <c r="K62" t="s">
        <v>34</v>
      </c>
      <c r="L62" t="s">
        <v>35</v>
      </c>
      <c r="M62" t="s">
        <v>36</v>
      </c>
      <c r="N62" s="39" t="s">
        <v>37</v>
      </c>
      <c r="O62" t="s">
        <v>42</v>
      </c>
      <c r="P62" s="35" t="s">
        <v>46</v>
      </c>
      <c r="Q62" s="35" t="s">
        <v>34</v>
      </c>
      <c r="R62" s="10"/>
    </row>
    <row r="63" spans="1:18" x14ac:dyDescent="0.2">
      <c r="A63">
        <v>1</v>
      </c>
      <c r="B63">
        <v>217</v>
      </c>
      <c r="C63">
        <v>145</v>
      </c>
      <c r="D63">
        <v>101</v>
      </c>
      <c r="E63" s="39">
        <v>92</v>
      </c>
      <c r="F63">
        <v>36</v>
      </c>
      <c r="G63">
        <v>12</v>
      </c>
      <c r="H63">
        <v>283</v>
      </c>
      <c r="J63">
        <v>1</v>
      </c>
      <c r="K63">
        <v>355</v>
      </c>
      <c r="L63">
        <v>269</v>
      </c>
      <c r="M63">
        <v>136</v>
      </c>
      <c r="N63" s="39">
        <v>117</v>
      </c>
      <c r="O63">
        <v>11</v>
      </c>
      <c r="P63">
        <v>192</v>
      </c>
      <c r="Q63">
        <v>443</v>
      </c>
      <c r="R63" s="10"/>
    </row>
    <row r="64" spans="1:18" x14ac:dyDescent="0.2">
      <c r="A64">
        <v>2</v>
      </c>
      <c r="B64">
        <v>225</v>
      </c>
      <c r="C64">
        <v>156</v>
      </c>
      <c r="D64">
        <v>121</v>
      </c>
      <c r="E64" s="39">
        <v>109</v>
      </c>
      <c r="F64">
        <v>33</v>
      </c>
      <c r="G64">
        <v>13</v>
      </c>
      <c r="H64">
        <v>252</v>
      </c>
      <c r="J64">
        <v>2</v>
      </c>
      <c r="K64">
        <v>395</v>
      </c>
      <c r="L64">
        <v>286</v>
      </c>
      <c r="M64">
        <v>156</v>
      </c>
      <c r="N64" s="39">
        <v>135</v>
      </c>
      <c r="O64">
        <v>14</v>
      </c>
      <c r="P64">
        <v>112</v>
      </c>
      <c r="Q64">
        <v>329</v>
      </c>
      <c r="R64" s="10"/>
    </row>
    <row r="65" spans="1:18" x14ac:dyDescent="0.2">
      <c r="A65">
        <v>3</v>
      </c>
      <c r="B65">
        <v>265</v>
      </c>
      <c r="C65">
        <v>194</v>
      </c>
      <c r="D65">
        <v>135</v>
      </c>
      <c r="E65" s="39">
        <v>122</v>
      </c>
      <c r="F65">
        <v>24</v>
      </c>
      <c r="G65">
        <v>20</v>
      </c>
      <c r="H65">
        <v>253</v>
      </c>
      <c r="J65">
        <v>3</v>
      </c>
      <c r="K65">
        <v>449</v>
      </c>
      <c r="L65">
        <v>342</v>
      </c>
      <c r="M65">
        <v>177</v>
      </c>
      <c r="N65" s="39">
        <v>156</v>
      </c>
      <c r="O65">
        <v>7</v>
      </c>
      <c r="P65">
        <v>125</v>
      </c>
      <c r="Q65">
        <v>263</v>
      </c>
      <c r="R65" s="10"/>
    </row>
    <row r="66" spans="1:18" x14ac:dyDescent="0.2">
      <c r="A66" t="s">
        <v>38</v>
      </c>
      <c r="B66">
        <f>SUM(B63:B65)</f>
        <v>707</v>
      </c>
      <c r="C66">
        <f t="shared" ref="C66:H66" si="33">SUM(C63:C65)</f>
        <v>495</v>
      </c>
      <c r="D66">
        <f t="shared" si="33"/>
        <v>357</v>
      </c>
      <c r="E66" s="39">
        <f t="shared" si="33"/>
        <v>323</v>
      </c>
      <c r="F66">
        <f t="shared" si="33"/>
        <v>93</v>
      </c>
      <c r="G66">
        <f t="shared" si="33"/>
        <v>45</v>
      </c>
      <c r="H66">
        <f t="shared" si="33"/>
        <v>788</v>
      </c>
      <c r="J66" t="s">
        <v>38</v>
      </c>
      <c r="K66">
        <f>SUM(K63:K65)</f>
        <v>1199</v>
      </c>
      <c r="L66">
        <f t="shared" ref="L66:Q66" si="34">SUM(L63:L65)</f>
        <v>897</v>
      </c>
      <c r="M66">
        <f t="shared" si="34"/>
        <v>469</v>
      </c>
      <c r="N66" s="39">
        <f t="shared" si="34"/>
        <v>408</v>
      </c>
      <c r="O66">
        <f t="shared" si="34"/>
        <v>32</v>
      </c>
      <c r="P66">
        <f t="shared" si="34"/>
        <v>429</v>
      </c>
      <c r="Q66">
        <f t="shared" si="34"/>
        <v>1035</v>
      </c>
      <c r="R66" s="10"/>
    </row>
    <row r="67" spans="1:18" x14ac:dyDescent="0.2">
      <c r="C67" t="s">
        <v>40</v>
      </c>
      <c r="D67" t="s">
        <v>39</v>
      </c>
      <c r="E67" t="s">
        <v>41</v>
      </c>
      <c r="F67" t="s">
        <v>43</v>
      </c>
      <c r="G67" t="s">
        <v>45</v>
      </c>
      <c r="L67" t="s">
        <v>40</v>
      </c>
      <c r="M67" t="s">
        <v>39</v>
      </c>
      <c r="N67" s="39" t="s">
        <v>41</v>
      </c>
      <c r="O67" t="s">
        <v>43</v>
      </c>
      <c r="P67" t="s">
        <v>45</v>
      </c>
      <c r="R67" s="10"/>
    </row>
    <row r="68" spans="1:18" x14ac:dyDescent="0.2">
      <c r="C68">
        <f>(C66/$B$66)*100</f>
        <v>70.014144271570018</v>
      </c>
      <c r="D68">
        <f>(D66/$B$66)*100</f>
        <v>50.495049504950494</v>
      </c>
      <c r="E68">
        <f>(E66/$B$66)*100</f>
        <v>45.685997171145686</v>
      </c>
      <c r="F68">
        <f>(F66/$H$66)*100</f>
        <v>11.802030456852792</v>
      </c>
      <c r="G68">
        <f>(G66/$H$66)*100</f>
        <v>5.7106598984771573</v>
      </c>
      <c r="L68">
        <f>(L66/$K$66)*100</f>
        <v>74.812343619683062</v>
      </c>
      <c r="M68">
        <f t="shared" ref="M68:P68" si="35">(M66/$K$66)*100</f>
        <v>39.115929941618013</v>
      </c>
      <c r="N68">
        <f t="shared" si="35"/>
        <v>34.028356964136783</v>
      </c>
      <c r="O68">
        <f>(O66/$Q$66)*100</f>
        <v>3.0917874396135265</v>
      </c>
      <c r="P68">
        <f>(P66/$Q$66)*100</f>
        <v>41.449275362318836</v>
      </c>
      <c r="R68" s="10"/>
    </row>
    <row r="69" spans="1:18" x14ac:dyDescent="0.2">
      <c r="A69" s="10"/>
      <c r="B69" s="10"/>
      <c r="C69" s="10"/>
      <c r="D69" s="10"/>
      <c r="E69" s="10"/>
      <c r="F69" s="10"/>
      <c r="G69" s="10"/>
      <c r="H69" s="10"/>
      <c r="I69" s="10"/>
      <c r="R69" s="10"/>
    </row>
    <row r="70" spans="1:18" x14ac:dyDescent="0.2">
      <c r="A70" s="10"/>
      <c r="B70" s="10"/>
      <c r="C70" s="10"/>
      <c r="D70" s="10"/>
      <c r="E70" s="10"/>
      <c r="F70" s="10"/>
      <c r="G70" s="10"/>
      <c r="H70" s="10"/>
      <c r="I70" s="10"/>
      <c r="K70" s="43" t="s">
        <v>15</v>
      </c>
      <c r="L70" s="8" t="s">
        <v>10</v>
      </c>
      <c r="M70" s="9">
        <v>92</v>
      </c>
      <c r="N70" s="8" t="s">
        <v>14</v>
      </c>
      <c r="O70" s="11"/>
      <c r="P70" s="11"/>
      <c r="Q70" s="11"/>
      <c r="R70" s="10"/>
    </row>
    <row r="71" spans="1:18" x14ac:dyDescent="0.2">
      <c r="B71" s="44" t="s">
        <v>9</v>
      </c>
      <c r="C71" s="6" t="s">
        <v>10</v>
      </c>
      <c r="D71" s="7">
        <v>93</v>
      </c>
      <c r="E71" s="6" t="s">
        <v>11</v>
      </c>
      <c r="F71" s="12"/>
      <c r="G71" s="12"/>
      <c r="H71" s="12"/>
      <c r="I71" s="10"/>
      <c r="J71" s="38" t="s">
        <v>73</v>
      </c>
      <c r="K71" t="s">
        <v>34</v>
      </c>
      <c r="L71" t="s">
        <v>35</v>
      </c>
      <c r="M71" t="s">
        <v>36</v>
      </c>
      <c r="N71" s="39" t="s">
        <v>37</v>
      </c>
      <c r="O71" t="s">
        <v>42</v>
      </c>
      <c r="P71" s="35" t="s">
        <v>46</v>
      </c>
      <c r="Q71" s="35" t="s">
        <v>34</v>
      </c>
      <c r="R71" s="10"/>
    </row>
    <row r="72" spans="1:18" x14ac:dyDescent="0.2">
      <c r="A72" s="38" t="s">
        <v>73</v>
      </c>
      <c r="B72" t="s">
        <v>34</v>
      </c>
      <c r="C72" t="s">
        <v>35</v>
      </c>
      <c r="D72" t="s">
        <v>36</v>
      </c>
      <c r="E72" s="39" t="s">
        <v>37</v>
      </c>
      <c r="F72" t="s">
        <v>42</v>
      </c>
      <c r="G72" s="35" t="s">
        <v>46</v>
      </c>
      <c r="H72" s="35" t="s">
        <v>34</v>
      </c>
      <c r="I72" s="10"/>
      <c r="J72">
        <v>1</v>
      </c>
      <c r="K72">
        <v>426</v>
      </c>
      <c r="L72">
        <v>335</v>
      </c>
      <c r="M72">
        <v>181</v>
      </c>
      <c r="N72" s="39">
        <v>161</v>
      </c>
      <c r="O72">
        <v>24</v>
      </c>
      <c r="P72">
        <v>94</v>
      </c>
      <c r="Q72">
        <v>288</v>
      </c>
      <c r="R72" s="10"/>
    </row>
    <row r="73" spans="1:18" x14ac:dyDescent="0.2">
      <c r="A73">
        <v>1</v>
      </c>
      <c r="B73">
        <v>185</v>
      </c>
      <c r="C73">
        <v>128</v>
      </c>
      <c r="D73">
        <v>90</v>
      </c>
      <c r="E73" s="39">
        <v>80</v>
      </c>
      <c r="F73">
        <v>9</v>
      </c>
      <c r="G73">
        <v>15</v>
      </c>
      <c r="H73">
        <v>166</v>
      </c>
      <c r="I73" s="10"/>
      <c r="J73">
        <v>2</v>
      </c>
      <c r="K73">
        <v>347</v>
      </c>
      <c r="L73">
        <v>267</v>
      </c>
      <c r="M73">
        <v>173</v>
      </c>
      <c r="N73" s="39">
        <v>151</v>
      </c>
      <c r="O73">
        <v>23</v>
      </c>
      <c r="P73">
        <v>81</v>
      </c>
      <c r="Q73">
        <v>285</v>
      </c>
      <c r="R73" s="10"/>
    </row>
    <row r="74" spans="1:18" x14ac:dyDescent="0.2">
      <c r="A74">
        <v>2</v>
      </c>
      <c r="B74">
        <v>163</v>
      </c>
      <c r="C74">
        <v>125</v>
      </c>
      <c r="D74">
        <v>92</v>
      </c>
      <c r="E74" s="39">
        <v>79</v>
      </c>
      <c r="F74">
        <v>8</v>
      </c>
      <c r="G74">
        <v>11</v>
      </c>
      <c r="H74">
        <v>156</v>
      </c>
      <c r="I74" s="10"/>
      <c r="J74">
        <v>3</v>
      </c>
      <c r="K74">
        <f>194+21+180+73</f>
        <v>468</v>
      </c>
      <c r="L74">
        <v>374</v>
      </c>
      <c r="M74">
        <v>215</v>
      </c>
      <c r="N74" s="39">
        <v>194</v>
      </c>
      <c r="O74">
        <v>21</v>
      </c>
      <c r="P74">
        <v>36</v>
      </c>
      <c r="Q74">
        <v>154</v>
      </c>
      <c r="R74" s="10"/>
    </row>
    <row r="75" spans="1:18" x14ac:dyDescent="0.2">
      <c r="A75">
        <v>3</v>
      </c>
      <c r="B75">
        <v>120</v>
      </c>
      <c r="C75">
        <v>92</v>
      </c>
      <c r="D75">
        <v>56</v>
      </c>
      <c r="E75" s="39">
        <v>50</v>
      </c>
      <c r="F75">
        <v>6</v>
      </c>
      <c r="G75">
        <v>8</v>
      </c>
      <c r="H75">
        <v>133</v>
      </c>
      <c r="I75" s="10"/>
      <c r="J75">
        <v>4</v>
      </c>
      <c r="N75" s="39"/>
      <c r="R75" s="10"/>
    </row>
    <row r="76" spans="1:18" x14ac:dyDescent="0.2">
      <c r="A76" t="s">
        <v>38</v>
      </c>
      <c r="B76">
        <f>SUM(B73:B75)</f>
        <v>468</v>
      </c>
      <c r="C76">
        <f t="shared" ref="C76:H76" si="36">SUM(C73:C75)</f>
        <v>345</v>
      </c>
      <c r="D76">
        <f t="shared" si="36"/>
        <v>238</v>
      </c>
      <c r="E76" s="39">
        <f t="shared" si="36"/>
        <v>209</v>
      </c>
      <c r="F76">
        <f t="shared" si="36"/>
        <v>23</v>
      </c>
      <c r="G76">
        <f t="shared" si="36"/>
        <v>34</v>
      </c>
      <c r="H76">
        <f t="shared" si="36"/>
        <v>455</v>
      </c>
      <c r="I76" s="20"/>
      <c r="J76" t="s">
        <v>38</v>
      </c>
      <c r="K76">
        <f>SUM(K72:K75)</f>
        <v>1241</v>
      </c>
      <c r="L76">
        <f t="shared" ref="L76:Q76" si="37">SUM(L72:L75)</f>
        <v>976</v>
      </c>
      <c r="M76">
        <f t="shared" si="37"/>
        <v>569</v>
      </c>
      <c r="N76">
        <f t="shared" si="37"/>
        <v>506</v>
      </c>
      <c r="O76">
        <f t="shared" si="37"/>
        <v>68</v>
      </c>
      <c r="P76">
        <f t="shared" si="37"/>
        <v>211</v>
      </c>
      <c r="Q76">
        <f t="shared" si="37"/>
        <v>727</v>
      </c>
      <c r="R76" s="10"/>
    </row>
    <row r="77" spans="1:18" x14ac:dyDescent="0.2">
      <c r="C77" t="s">
        <v>40</v>
      </c>
      <c r="D77" t="s">
        <v>39</v>
      </c>
      <c r="E77" t="s">
        <v>41</v>
      </c>
      <c r="F77" t="s">
        <v>43</v>
      </c>
      <c r="G77" t="s">
        <v>45</v>
      </c>
      <c r="I77" s="10"/>
      <c r="L77" t="s">
        <v>40</v>
      </c>
      <c r="M77" t="s">
        <v>39</v>
      </c>
      <c r="N77" t="s">
        <v>41</v>
      </c>
      <c r="O77" t="s">
        <v>43</v>
      </c>
      <c r="P77" t="s">
        <v>45</v>
      </c>
      <c r="R77" s="10"/>
    </row>
    <row r="78" spans="1:18" x14ac:dyDescent="0.2">
      <c r="C78">
        <f>(C76/$B$76)*100</f>
        <v>73.71794871794873</v>
      </c>
      <c r="D78">
        <f t="shared" ref="D78:E78" si="38">(D76/$B$76)*100</f>
        <v>50.854700854700852</v>
      </c>
      <c r="E78">
        <f t="shared" si="38"/>
        <v>44.658119658119659</v>
      </c>
      <c r="F78">
        <f>(F76/$H$76)*100</f>
        <v>5.0549450549450547</v>
      </c>
      <c r="G78">
        <f>(G76/$H$76)*100</f>
        <v>7.4725274725274726</v>
      </c>
      <c r="I78" s="10"/>
      <c r="L78">
        <f>(L76/$K$76)*100</f>
        <v>78.64625302175665</v>
      </c>
      <c r="M78">
        <f t="shared" ref="M78:N78" si="39">(M76/$K$76)*100</f>
        <v>45.850120870265911</v>
      </c>
      <c r="N78">
        <f t="shared" si="39"/>
        <v>40.773569701853347</v>
      </c>
      <c r="O78">
        <f>(O76/$Q$76)*100</f>
        <v>9.3535075653370026</v>
      </c>
      <c r="P78">
        <f>(P76/$Q$76)*100</f>
        <v>29.023383768913341</v>
      </c>
      <c r="R78" s="10"/>
    </row>
    <row r="79" spans="1:18" x14ac:dyDescent="0.2">
      <c r="I79" s="10"/>
      <c r="R79" s="10"/>
    </row>
    <row r="80" spans="1:18" x14ac:dyDescent="0.2">
      <c r="B80" s="44" t="s">
        <v>16</v>
      </c>
      <c r="C80" s="6" t="s">
        <v>10</v>
      </c>
      <c r="D80" s="7">
        <v>91</v>
      </c>
      <c r="E80" s="6" t="s">
        <v>11</v>
      </c>
      <c r="F80" s="12"/>
      <c r="G80" s="12"/>
      <c r="H80" s="12"/>
      <c r="I80" s="10"/>
      <c r="K80" s="43" t="s">
        <v>17</v>
      </c>
      <c r="L80" s="8" t="s">
        <v>10</v>
      </c>
      <c r="M80" s="9">
        <v>91</v>
      </c>
      <c r="N80" s="8" t="s">
        <v>14</v>
      </c>
      <c r="O80" s="11"/>
      <c r="P80" s="11"/>
      <c r="Q80" s="11"/>
      <c r="R80" s="10"/>
    </row>
    <row r="81" spans="1:18" x14ac:dyDescent="0.2">
      <c r="A81" s="38" t="s">
        <v>73</v>
      </c>
      <c r="B81" t="s">
        <v>34</v>
      </c>
      <c r="C81" t="s">
        <v>35</v>
      </c>
      <c r="D81" t="s">
        <v>36</v>
      </c>
      <c r="E81" s="39" t="s">
        <v>37</v>
      </c>
      <c r="F81" t="s">
        <v>42</v>
      </c>
      <c r="G81" s="35" t="s">
        <v>46</v>
      </c>
      <c r="H81" s="35" t="s">
        <v>34</v>
      </c>
      <c r="I81" s="10"/>
      <c r="J81" s="38" t="s">
        <v>73</v>
      </c>
      <c r="K81" t="s">
        <v>34</v>
      </c>
      <c r="L81" t="s">
        <v>35</v>
      </c>
      <c r="M81" t="s">
        <v>36</v>
      </c>
      <c r="N81" s="39" t="s">
        <v>37</v>
      </c>
      <c r="O81" t="s">
        <v>42</v>
      </c>
      <c r="P81" s="35" t="s">
        <v>46</v>
      </c>
      <c r="Q81" s="35" t="s">
        <v>34</v>
      </c>
      <c r="R81" s="10"/>
    </row>
    <row r="82" spans="1:18" x14ac:dyDescent="0.2">
      <c r="A82">
        <v>1</v>
      </c>
      <c r="B82">
        <v>120</v>
      </c>
      <c r="C82">
        <v>75</v>
      </c>
      <c r="D82">
        <v>60</v>
      </c>
      <c r="E82" s="39">
        <v>49</v>
      </c>
      <c r="F82">
        <v>7</v>
      </c>
      <c r="G82">
        <v>16</v>
      </c>
      <c r="H82">
        <v>106</v>
      </c>
      <c r="I82" s="10"/>
      <c r="J82">
        <v>1</v>
      </c>
      <c r="K82">
        <v>326</v>
      </c>
      <c r="L82">
        <v>242</v>
      </c>
      <c r="M82">
        <v>126</v>
      </c>
      <c r="N82" s="39">
        <v>109</v>
      </c>
      <c r="O82">
        <v>6</v>
      </c>
      <c r="P82">
        <v>88</v>
      </c>
      <c r="Q82">
        <v>241</v>
      </c>
      <c r="R82" s="10"/>
    </row>
    <row r="83" spans="1:18" x14ac:dyDescent="0.2">
      <c r="A83">
        <v>2</v>
      </c>
      <c r="B83">
        <v>65</v>
      </c>
      <c r="C83">
        <v>48</v>
      </c>
      <c r="D83">
        <v>38</v>
      </c>
      <c r="E83" s="39">
        <v>32</v>
      </c>
      <c r="F83">
        <v>12</v>
      </c>
      <c r="G83">
        <v>6</v>
      </c>
      <c r="H83">
        <v>170</v>
      </c>
      <c r="J83">
        <v>2</v>
      </c>
      <c r="K83">
        <v>277</v>
      </c>
      <c r="L83">
        <v>205</v>
      </c>
      <c r="M83">
        <v>112</v>
      </c>
      <c r="N83" s="39">
        <v>101</v>
      </c>
      <c r="O83">
        <v>7</v>
      </c>
      <c r="P83">
        <v>92</v>
      </c>
      <c r="Q83">
        <v>243</v>
      </c>
    </row>
    <row r="84" spans="1:18" x14ac:dyDescent="0.2">
      <c r="A84">
        <v>3</v>
      </c>
      <c r="B84">
        <v>181</v>
      </c>
      <c r="C84">
        <v>105</v>
      </c>
      <c r="D84">
        <v>89</v>
      </c>
      <c r="E84" s="39">
        <v>69</v>
      </c>
      <c r="J84">
        <v>3</v>
      </c>
      <c r="K84">
        <v>320</v>
      </c>
      <c r="L84">
        <v>240</v>
      </c>
      <c r="M84">
        <v>127</v>
      </c>
      <c r="N84" s="39">
        <v>119</v>
      </c>
      <c r="O84">
        <v>5</v>
      </c>
      <c r="P84">
        <v>48</v>
      </c>
      <c r="Q84">
        <v>143</v>
      </c>
    </row>
    <row r="85" spans="1:18" x14ac:dyDescent="0.2">
      <c r="A85">
        <v>4</v>
      </c>
      <c r="B85">
        <v>230</v>
      </c>
      <c r="C85">
        <v>178</v>
      </c>
      <c r="D85">
        <v>137</v>
      </c>
      <c r="E85" s="39">
        <v>117</v>
      </c>
      <c r="J85" t="s">
        <v>38</v>
      </c>
      <c r="K85">
        <f>SUM(K82:K84)</f>
        <v>923</v>
      </c>
      <c r="L85">
        <f t="shared" ref="L85:Q85" si="40">SUM(L82:L84)</f>
        <v>687</v>
      </c>
      <c r="M85">
        <f t="shared" si="40"/>
        <v>365</v>
      </c>
      <c r="N85">
        <f t="shared" si="40"/>
        <v>329</v>
      </c>
      <c r="O85">
        <f t="shared" si="40"/>
        <v>18</v>
      </c>
      <c r="P85">
        <f t="shared" si="40"/>
        <v>228</v>
      </c>
      <c r="Q85">
        <f t="shared" si="40"/>
        <v>627</v>
      </c>
    </row>
    <row r="86" spans="1:18" x14ac:dyDescent="0.2">
      <c r="A86" t="s">
        <v>38</v>
      </c>
      <c r="B86">
        <f>SUM(B82:B85)</f>
        <v>596</v>
      </c>
      <c r="C86">
        <f t="shared" ref="C86:H86" si="41">SUM(C82:C85)</f>
        <v>406</v>
      </c>
      <c r="D86">
        <f t="shared" si="41"/>
        <v>324</v>
      </c>
      <c r="E86" s="39">
        <f t="shared" si="41"/>
        <v>267</v>
      </c>
      <c r="F86">
        <f t="shared" si="41"/>
        <v>19</v>
      </c>
      <c r="G86">
        <f t="shared" si="41"/>
        <v>22</v>
      </c>
      <c r="H86">
        <f t="shared" si="41"/>
        <v>276</v>
      </c>
      <c r="I86" s="10"/>
      <c r="L86" t="s">
        <v>40</v>
      </c>
      <c r="M86" t="s">
        <v>39</v>
      </c>
      <c r="N86" t="s">
        <v>41</v>
      </c>
      <c r="O86" t="s">
        <v>43</v>
      </c>
      <c r="P86" t="s">
        <v>45</v>
      </c>
      <c r="R86" s="10"/>
    </row>
    <row r="87" spans="1:18" x14ac:dyDescent="0.2">
      <c r="C87" t="s">
        <v>40</v>
      </c>
      <c r="D87" t="s">
        <v>39</v>
      </c>
      <c r="E87" t="s">
        <v>41</v>
      </c>
      <c r="F87" t="s">
        <v>43</v>
      </c>
      <c r="G87" t="s">
        <v>45</v>
      </c>
      <c r="I87" s="20"/>
      <c r="L87">
        <f>(L85/$K$85)*100</f>
        <v>74.431202600216679</v>
      </c>
      <c r="M87">
        <f t="shared" ref="M87:N87" si="42">(M85/$K$85)*100</f>
        <v>39.544962080173349</v>
      </c>
      <c r="N87">
        <f t="shared" si="42"/>
        <v>35.644637053087756</v>
      </c>
      <c r="O87">
        <f>(O85/$Q$85)*100</f>
        <v>2.8708133971291865</v>
      </c>
      <c r="P87">
        <f>(P85/$Q$85)*100</f>
        <v>36.363636363636367</v>
      </c>
      <c r="R87" s="10"/>
    </row>
    <row r="88" spans="1:18" x14ac:dyDescent="0.2">
      <c r="C88">
        <f>(C86/$B$86)*100</f>
        <v>68.12080536912751</v>
      </c>
      <c r="D88">
        <f t="shared" ref="D88:E88" si="43">(D86/$B$86)*100</f>
        <v>54.36241610738255</v>
      </c>
      <c r="E88">
        <f t="shared" si="43"/>
        <v>44.798657718120808</v>
      </c>
      <c r="F88">
        <f>(F86/$H$86)*100</f>
        <v>6.8840579710144931</v>
      </c>
      <c r="G88">
        <f>(G86/$H$86)*100</f>
        <v>7.9710144927536222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x14ac:dyDescent="0.2"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x14ac:dyDescent="0.2">
      <c r="B90" s="44" t="s">
        <v>18</v>
      </c>
      <c r="C90" s="6" t="s">
        <v>13</v>
      </c>
      <c r="D90" s="7">
        <v>84</v>
      </c>
      <c r="E90" s="6" t="s">
        <v>11</v>
      </c>
      <c r="F90" s="12"/>
      <c r="G90" s="12"/>
      <c r="H90" s="12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x14ac:dyDescent="0.2">
      <c r="A91" s="38" t="s">
        <v>73</v>
      </c>
      <c r="B91" t="s">
        <v>34</v>
      </c>
      <c r="C91" t="s">
        <v>35</v>
      </c>
      <c r="D91" t="s">
        <v>36</v>
      </c>
      <c r="E91" s="39" t="s">
        <v>37</v>
      </c>
      <c r="F91" t="s">
        <v>42</v>
      </c>
      <c r="G91" s="35" t="s">
        <v>46</v>
      </c>
      <c r="H91" s="35" t="s">
        <v>34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x14ac:dyDescent="0.2">
      <c r="A92">
        <v>1</v>
      </c>
      <c r="B92">
        <v>385</v>
      </c>
      <c r="C92">
        <v>312</v>
      </c>
      <c r="D92">
        <v>179</v>
      </c>
      <c r="E92" s="39">
        <v>171</v>
      </c>
      <c r="F92">
        <v>4</v>
      </c>
      <c r="G92">
        <v>54</v>
      </c>
      <c r="H92">
        <v>310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x14ac:dyDescent="0.2">
      <c r="A93">
        <v>2</v>
      </c>
      <c r="B93">
        <v>287</v>
      </c>
      <c r="C93">
        <v>227</v>
      </c>
      <c r="D93">
        <v>129</v>
      </c>
      <c r="E93" s="39">
        <v>120</v>
      </c>
      <c r="F93">
        <v>1</v>
      </c>
      <c r="G93">
        <v>71</v>
      </c>
      <c r="H93">
        <v>193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x14ac:dyDescent="0.2">
      <c r="A94">
        <v>3</v>
      </c>
      <c r="B94">
        <v>306</v>
      </c>
      <c r="C94">
        <v>239</v>
      </c>
      <c r="D94">
        <v>142</v>
      </c>
      <c r="E94" s="39">
        <v>132</v>
      </c>
      <c r="F94">
        <v>6</v>
      </c>
      <c r="G94">
        <v>82</v>
      </c>
      <c r="H94">
        <v>329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x14ac:dyDescent="0.2">
      <c r="A95" t="s">
        <v>38</v>
      </c>
      <c r="B95">
        <f>SUM(B92:B94)</f>
        <v>978</v>
      </c>
      <c r="C95">
        <f t="shared" ref="C95:H95" si="44">SUM(C92:C94)</f>
        <v>778</v>
      </c>
      <c r="D95">
        <f t="shared" si="44"/>
        <v>450</v>
      </c>
      <c r="E95" s="39">
        <f t="shared" si="44"/>
        <v>423</v>
      </c>
      <c r="F95">
        <f t="shared" si="44"/>
        <v>11</v>
      </c>
      <c r="G95">
        <f t="shared" si="44"/>
        <v>207</v>
      </c>
      <c r="H95">
        <f t="shared" si="44"/>
        <v>832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x14ac:dyDescent="0.2">
      <c r="C96" t="s">
        <v>40</v>
      </c>
      <c r="D96" t="s">
        <v>39</v>
      </c>
      <c r="E96" t="s">
        <v>41</v>
      </c>
      <c r="F96" t="s">
        <v>43</v>
      </c>
      <c r="G96" t="s">
        <v>45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x14ac:dyDescent="0.2">
      <c r="C97">
        <f>(C95/$B$95)*100</f>
        <v>79.550102249488759</v>
      </c>
      <c r="D97">
        <f t="shared" ref="D97:E97" si="45">(D95/$B$95)*100</f>
        <v>46.012269938650306</v>
      </c>
      <c r="E97">
        <f t="shared" si="45"/>
        <v>43.25153374233129</v>
      </c>
      <c r="F97">
        <f>(F95/$H$95)*100</f>
        <v>1.3221153846153846</v>
      </c>
      <c r="G97">
        <f>(G95/$H$95)*100</f>
        <v>24.879807692307693</v>
      </c>
      <c r="I97" s="20"/>
      <c r="J97" s="10"/>
      <c r="K97" s="10"/>
      <c r="L97" s="34"/>
      <c r="M97" s="28"/>
      <c r="N97" s="34"/>
      <c r="O97" s="34"/>
      <c r="P97" s="20"/>
      <c r="Q97" s="20"/>
      <c r="R97" s="10"/>
    </row>
    <row r="98" spans="1:18" x14ac:dyDescent="0.2"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x14ac:dyDescent="0.2">
      <c r="B99" s="44" t="s">
        <v>19</v>
      </c>
      <c r="C99" s="6" t="s">
        <v>13</v>
      </c>
      <c r="D99" s="7">
        <v>84</v>
      </c>
      <c r="E99" s="6" t="s">
        <v>11</v>
      </c>
      <c r="F99" s="12"/>
      <c r="G99" s="12"/>
      <c r="H99" s="12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x14ac:dyDescent="0.2">
      <c r="A100" s="38" t="s">
        <v>73</v>
      </c>
      <c r="B100" t="s">
        <v>34</v>
      </c>
      <c r="C100" t="s">
        <v>35</v>
      </c>
      <c r="D100" t="s">
        <v>36</v>
      </c>
      <c r="E100" s="39" t="s">
        <v>37</v>
      </c>
      <c r="F100" t="s">
        <v>42</v>
      </c>
      <c r="G100" s="35" t="s">
        <v>46</v>
      </c>
      <c r="H100" s="35" t="s">
        <v>34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x14ac:dyDescent="0.2">
      <c r="A101">
        <v>1</v>
      </c>
      <c r="B101">
        <v>251</v>
      </c>
      <c r="C101">
        <v>178</v>
      </c>
      <c r="D101">
        <v>144</v>
      </c>
      <c r="E101" s="39">
        <v>114</v>
      </c>
      <c r="F101">
        <v>16</v>
      </c>
      <c r="G101">
        <v>38</v>
      </c>
      <c r="H101">
        <v>217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x14ac:dyDescent="0.2">
      <c r="A102">
        <v>2</v>
      </c>
      <c r="B102">
        <v>284</v>
      </c>
      <c r="C102">
        <v>215</v>
      </c>
      <c r="D102">
        <v>147</v>
      </c>
      <c r="E102" s="39">
        <v>124</v>
      </c>
      <c r="F102">
        <v>36</v>
      </c>
      <c r="G102">
        <v>64</v>
      </c>
      <c r="H102">
        <v>325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x14ac:dyDescent="0.2">
      <c r="A103">
        <v>3</v>
      </c>
      <c r="B103">
        <v>339</v>
      </c>
      <c r="C103">
        <v>249</v>
      </c>
      <c r="D103">
        <v>184</v>
      </c>
      <c r="E103" s="39">
        <v>167</v>
      </c>
      <c r="F103">
        <v>57</v>
      </c>
      <c r="G103">
        <v>62</v>
      </c>
      <c r="H103">
        <v>365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x14ac:dyDescent="0.2">
      <c r="A104" t="s">
        <v>38</v>
      </c>
      <c r="B104">
        <f>SUM(B101:B103)</f>
        <v>874</v>
      </c>
      <c r="C104">
        <f t="shared" ref="C104:H104" si="46">SUM(C101:C103)</f>
        <v>642</v>
      </c>
      <c r="D104">
        <f t="shared" si="46"/>
        <v>475</v>
      </c>
      <c r="E104" s="39">
        <f t="shared" si="46"/>
        <v>405</v>
      </c>
      <c r="F104">
        <f t="shared" si="46"/>
        <v>109</v>
      </c>
      <c r="G104">
        <f t="shared" si="46"/>
        <v>164</v>
      </c>
      <c r="H104">
        <f t="shared" si="46"/>
        <v>907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x14ac:dyDescent="0.2">
      <c r="C105" t="s">
        <v>40</v>
      </c>
      <c r="D105" t="s">
        <v>39</v>
      </c>
      <c r="E105" t="s">
        <v>41</v>
      </c>
      <c r="F105" t="s">
        <v>43</v>
      </c>
      <c r="G105" t="s">
        <v>45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x14ac:dyDescent="0.2">
      <c r="C106">
        <f>(C104/$B$104)*100</f>
        <v>73.455377574370701</v>
      </c>
      <c r="D106">
        <f t="shared" ref="D106:E106" si="47">(D104/$B$104)*100</f>
        <v>54.347826086956516</v>
      </c>
      <c r="E106">
        <f t="shared" si="47"/>
        <v>46.338672768878716</v>
      </c>
      <c r="F106">
        <f>(F104/$H$104)*100</f>
        <v>12.017640573318634</v>
      </c>
      <c r="G106">
        <f>(G104/$H$104)*100</f>
        <v>18.081587651598678</v>
      </c>
      <c r="I106" s="10"/>
      <c r="J106" s="10"/>
      <c r="K106" s="10"/>
      <c r="L106" s="20"/>
      <c r="M106" s="20"/>
      <c r="N106" s="20"/>
      <c r="O106" s="20"/>
      <c r="P106" s="20"/>
      <c r="Q106" s="20"/>
      <c r="R106" s="10"/>
    </row>
    <row r="107" spans="1:18" x14ac:dyDescent="0.2">
      <c r="I107" s="20"/>
      <c r="J107" s="10"/>
      <c r="K107" s="10"/>
      <c r="L107" s="34"/>
      <c r="M107" s="28"/>
      <c r="N107" s="34"/>
      <c r="O107" s="34"/>
      <c r="P107" s="20"/>
      <c r="Q107" s="20"/>
      <c r="R107" s="10"/>
    </row>
    <row r="108" spans="1:18" x14ac:dyDescent="0.2">
      <c r="B108" s="44" t="s">
        <v>21</v>
      </c>
      <c r="C108" s="6" t="s">
        <v>10</v>
      </c>
      <c r="D108" s="7">
        <v>79</v>
      </c>
      <c r="E108" s="6" t="s">
        <v>11</v>
      </c>
      <c r="F108" s="12"/>
      <c r="G108" s="12"/>
      <c r="H108" s="12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x14ac:dyDescent="0.2">
      <c r="A109" s="38" t="s">
        <v>73</v>
      </c>
      <c r="B109" t="s">
        <v>34</v>
      </c>
      <c r="C109" t="s">
        <v>35</v>
      </c>
      <c r="D109" t="s">
        <v>36</v>
      </c>
      <c r="E109" s="39" t="s">
        <v>37</v>
      </c>
      <c r="F109" t="s">
        <v>42</v>
      </c>
      <c r="G109" s="35" t="s">
        <v>46</v>
      </c>
      <c r="H109" s="35" t="s">
        <v>34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x14ac:dyDescent="0.2">
      <c r="A110">
        <v>1</v>
      </c>
      <c r="B110">
        <v>226</v>
      </c>
      <c r="C110">
        <v>192</v>
      </c>
      <c r="D110">
        <v>112</v>
      </c>
      <c r="E110" s="39">
        <v>102</v>
      </c>
      <c r="F110">
        <v>0</v>
      </c>
      <c r="G110">
        <v>54</v>
      </c>
      <c r="H110">
        <v>251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x14ac:dyDescent="0.2">
      <c r="A111">
        <v>2</v>
      </c>
      <c r="B111">
        <v>283</v>
      </c>
      <c r="C111">
        <v>246</v>
      </c>
      <c r="D111">
        <v>116</v>
      </c>
      <c r="E111" s="39">
        <v>109</v>
      </c>
      <c r="F111">
        <v>1</v>
      </c>
      <c r="G111">
        <v>63</v>
      </c>
      <c r="H111">
        <v>210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x14ac:dyDescent="0.2">
      <c r="A112">
        <v>3</v>
      </c>
      <c r="B112">
        <v>271</v>
      </c>
      <c r="C112">
        <v>228</v>
      </c>
      <c r="D112">
        <v>124</v>
      </c>
      <c r="E112" s="39">
        <v>112</v>
      </c>
      <c r="F112">
        <v>0</v>
      </c>
      <c r="G112">
        <v>64</v>
      </c>
      <c r="H112">
        <f>161+64</f>
        <v>225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x14ac:dyDescent="0.2">
      <c r="A113" t="s">
        <v>38</v>
      </c>
      <c r="B113">
        <f>SUM(B110:B112)</f>
        <v>780</v>
      </c>
      <c r="C113">
        <f t="shared" ref="C113:E113" si="48">SUM(C110:C112)</f>
        <v>666</v>
      </c>
      <c r="D113">
        <f t="shared" si="48"/>
        <v>352</v>
      </c>
      <c r="E113" s="39">
        <f t="shared" si="48"/>
        <v>323</v>
      </c>
      <c r="G113">
        <f t="shared" ref="G113:H113" si="49">SUM(G110:G112)</f>
        <v>181</v>
      </c>
      <c r="H113">
        <f t="shared" si="49"/>
        <v>686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x14ac:dyDescent="0.2">
      <c r="C114" t="s">
        <v>40</v>
      </c>
      <c r="D114" t="s">
        <v>39</v>
      </c>
      <c r="E114" t="s">
        <v>41</v>
      </c>
      <c r="F114" t="s">
        <v>43</v>
      </c>
      <c r="G114" t="s">
        <v>45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x14ac:dyDescent="0.2">
      <c r="C115">
        <f>(C113/$B$113)*100</f>
        <v>85.384615384615387</v>
      </c>
      <c r="D115">
        <f t="shared" ref="D115:E115" si="50">(D113/$B$113)*100</f>
        <v>45.128205128205131</v>
      </c>
      <c r="E115">
        <f t="shared" si="50"/>
        <v>41.410256410256416</v>
      </c>
      <c r="F115">
        <f>(F113/$H$113)*100</f>
        <v>0</v>
      </c>
      <c r="G115">
        <f>(G113/$H$113)*100</f>
        <v>26.384839650145775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2"/>
      <c r="O116" s="10"/>
      <c r="P116" s="10"/>
      <c r="Q116" s="10"/>
      <c r="R116" s="10"/>
    </row>
    <row r="117" spans="1:18" x14ac:dyDescent="0.2">
      <c r="A117" s="10"/>
      <c r="B117" s="34"/>
      <c r="C117" s="34"/>
      <c r="D117" s="34"/>
      <c r="E117" s="34"/>
      <c r="F117" s="20"/>
      <c r="G117" s="20"/>
      <c r="H117" s="20"/>
      <c r="I117" s="2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5"/>
      <c r="L119" s="15"/>
      <c r="M119" s="15"/>
      <c r="N119" s="15"/>
      <c r="O119" s="10"/>
      <c r="P119" s="10"/>
      <c r="Q119" s="10"/>
      <c r="R119" s="10"/>
    </row>
    <row r="120" spans="1:18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5"/>
      <c r="L120" s="15"/>
      <c r="M120" s="15"/>
      <c r="N120" s="15"/>
      <c r="O120" s="15"/>
      <c r="P120" s="10"/>
      <c r="Q120" s="10"/>
      <c r="R120" s="10"/>
    </row>
    <row r="121" spans="1:18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5"/>
      <c r="L121" s="15"/>
      <c r="M121" s="15"/>
      <c r="N121" s="15"/>
      <c r="O121" s="10"/>
      <c r="P121" s="10"/>
      <c r="Q121" s="10"/>
      <c r="R121" s="10"/>
    </row>
    <row r="122" spans="1:18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5"/>
      <c r="L122" s="15"/>
      <c r="M122" s="15"/>
      <c r="N122" s="15"/>
      <c r="O122" s="10"/>
      <c r="P122" s="10"/>
      <c r="Q122" s="10"/>
      <c r="R122" s="10"/>
    </row>
    <row r="123" spans="1:18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</sheetData>
  <mergeCells count="3">
    <mergeCell ref="U2:U9"/>
    <mergeCell ref="U11:U18"/>
    <mergeCell ref="U20:U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AC05-15A1-F14D-9357-49A052D8C0A8}">
  <dimension ref="A1:BR189"/>
  <sheetViews>
    <sheetView topLeftCell="A89" zoomScale="40" workbookViewId="0">
      <selection activeCell="AJ130" sqref="AJ130:AK155"/>
    </sheetView>
  </sheetViews>
  <sheetFormatPr baseColWidth="10" defaultRowHeight="15" x14ac:dyDescent="0.2"/>
  <cols>
    <col min="63" max="63" width="10.83203125" customWidth="1"/>
  </cols>
  <sheetData>
    <row r="1" spans="1:70" ht="16" x14ac:dyDescent="0.2">
      <c r="A1" s="46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46"/>
      <c r="BJ1" s="46"/>
      <c r="BK1" s="46"/>
      <c r="BL1" s="54"/>
      <c r="BM1" s="54"/>
      <c r="BN1" s="54"/>
      <c r="BO1" s="54"/>
      <c r="BP1" s="54"/>
      <c r="BQ1" s="54"/>
      <c r="BR1" s="54"/>
    </row>
    <row r="2" spans="1:70" ht="16" x14ac:dyDescent="0.2">
      <c r="A2" s="53" t="s">
        <v>74</v>
      </c>
      <c r="B2" s="46"/>
      <c r="C2" s="46"/>
      <c r="D2" s="49" t="s">
        <v>75</v>
      </c>
      <c r="E2" s="49"/>
      <c r="F2" s="49"/>
      <c r="G2" s="49"/>
      <c r="H2" s="49"/>
      <c r="I2" s="49"/>
      <c r="J2" s="49"/>
      <c r="K2" s="46"/>
      <c r="L2" s="46"/>
      <c r="M2" s="46"/>
      <c r="N2" s="49" t="s">
        <v>76</v>
      </c>
      <c r="O2" s="49"/>
      <c r="P2" s="49"/>
      <c r="Q2" s="49"/>
      <c r="R2" s="49"/>
      <c r="S2" s="49"/>
      <c r="T2" s="49"/>
      <c r="U2" s="46"/>
      <c r="V2" s="46"/>
      <c r="W2" s="46"/>
      <c r="X2" s="49" t="s">
        <v>77</v>
      </c>
      <c r="Y2" s="49"/>
      <c r="Z2" s="49"/>
      <c r="AA2" s="49"/>
      <c r="AB2" s="49"/>
      <c r="AC2" s="49"/>
      <c r="AD2" s="49"/>
      <c r="AE2" s="46"/>
      <c r="AF2" s="46"/>
      <c r="AG2" s="46"/>
      <c r="AH2" s="49" t="s">
        <v>78</v>
      </c>
      <c r="AI2" s="49"/>
      <c r="AJ2" s="49"/>
      <c r="AK2" s="49"/>
      <c r="AL2" s="49"/>
      <c r="AM2" s="49"/>
      <c r="AN2" s="49"/>
      <c r="AO2" s="46"/>
      <c r="AP2" s="46"/>
      <c r="AQ2" s="46"/>
      <c r="AR2" s="49" t="s">
        <v>79</v>
      </c>
      <c r="AS2" s="49"/>
      <c r="AT2" s="49"/>
      <c r="AU2" s="49"/>
      <c r="AV2" s="49"/>
      <c r="AW2" s="49"/>
      <c r="AX2" s="49"/>
      <c r="AY2" s="46"/>
      <c r="AZ2" s="46"/>
      <c r="BA2" s="46"/>
      <c r="BB2" s="49" t="s">
        <v>80</v>
      </c>
      <c r="BC2" s="49"/>
      <c r="BD2" s="49"/>
      <c r="BE2" s="49"/>
      <c r="BF2" s="49"/>
      <c r="BG2" s="49"/>
      <c r="BH2" s="49"/>
      <c r="BI2" s="46"/>
      <c r="BJ2" s="46"/>
      <c r="BK2" s="46"/>
      <c r="BL2" s="49" t="s">
        <v>81</v>
      </c>
      <c r="BM2" s="49"/>
      <c r="BN2" s="49"/>
      <c r="BO2" s="49"/>
      <c r="BP2" s="49"/>
      <c r="BQ2" s="49"/>
      <c r="BR2" s="49"/>
    </row>
    <row r="3" spans="1:70" ht="16" x14ac:dyDescent="0.2">
      <c r="A3" s="53"/>
      <c r="B3" s="71" t="s">
        <v>73</v>
      </c>
      <c r="C3" s="71" t="s">
        <v>114</v>
      </c>
      <c r="D3" s="46" t="s">
        <v>71</v>
      </c>
      <c r="E3" s="46" t="s">
        <v>82</v>
      </c>
      <c r="F3" s="46" t="s">
        <v>83</v>
      </c>
      <c r="G3" s="46" t="s">
        <v>84</v>
      </c>
      <c r="H3" s="46" t="s">
        <v>35</v>
      </c>
      <c r="I3" s="46" t="s">
        <v>85</v>
      </c>
      <c r="J3" s="46" t="s">
        <v>83</v>
      </c>
      <c r="K3" s="46"/>
      <c r="L3" s="71" t="s">
        <v>73</v>
      </c>
      <c r="M3" s="71" t="s">
        <v>114</v>
      </c>
      <c r="N3" s="46" t="s">
        <v>71</v>
      </c>
      <c r="O3" s="46" t="s">
        <v>82</v>
      </c>
      <c r="P3" s="46" t="s">
        <v>83</v>
      </c>
      <c r="Q3" s="46" t="s">
        <v>84</v>
      </c>
      <c r="R3" s="46" t="s">
        <v>35</v>
      </c>
      <c r="S3" s="46" t="s">
        <v>85</v>
      </c>
      <c r="T3" s="46" t="s">
        <v>83</v>
      </c>
      <c r="U3" s="46"/>
      <c r="V3" s="71" t="s">
        <v>73</v>
      </c>
      <c r="W3" s="71" t="s">
        <v>114</v>
      </c>
      <c r="X3" s="46" t="s">
        <v>71</v>
      </c>
      <c r="Y3" s="46" t="s">
        <v>82</v>
      </c>
      <c r="Z3" s="46" t="s">
        <v>83</v>
      </c>
      <c r="AA3" s="46" t="s">
        <v>84</v>
      </c>
      <c r="AB3" s="46" t="s">
        <v>35</v>
      </c>
      <c r="AC3" s="46" t="s">
        <v>85</v>
      </c>
      <c r="AD3" s="46" t="s">
        <v>83</v>
      </c>
      <c r="AE3" s="46"/>
      <c r="AF3" s="71" t="s">
        <v>73</v>
      </c>
      <c r="AG3" s="71" t="s">
        <v>114</v>
      </c>
      <c r="AH3" s="46" t="s">
        <v>71</v>
      </c>
      <c r="AI3" s="46" t="s">
        <v>82</v>
      </c>
      <c r="AJ3" s="46" t="s">
        <v>83</v>
      </c>
      <c r="AK3" s="46" t="s">
        <v>84</v>
      </c>
      <c r="AL3" s="46" t="s">
        <v>35</v>
      </c>
      <c r="AM3" s="46" t="s">
        <v>85</v>
      </c>
      <c r="AN3" s="46" t="s">
        <v>83</v>
      </c>
      <c r="AO3" s="46"/>
      <c r="AP3" s="71" t="s">
        <v>73</v>
      </c>
      <c r="AQ3" s="71" t="s">
        <v>114</v>
      </c>
      <c r="AR3" s="46" t="s">
        <v>71</v>
      </c>
      <c r="AS3" s="46" t="s">
        <v>82</v>
      </c>
      <c r="AT3" s="46" t="s">
        <v>83</v>
      </c>
      <c r="AU3" s="46" t="s">
        <v>84</v>
      </c>
      <c r="AV3" s="46" t="s">
        <v>35</v>
      </c>
      <c r="AW3" s="46" t="s">
        <v>85</v>
      </c>
      <c r="AX3" s="46" t="s">
        <v>83</v>
      </c>
      <c r="AY3" s="46"/>
      <c r="AZ3" s="71" t="s">
        <v>73</v>
      </c>
      <c r="BA3" s="71" t="s">
        <v>114</v>
      </c>
      <c r="BB3" s="46" t="s">
        <v>71</v>
      </c>
      <c r="BC3" s="46" t="s">
        <v>82</v>
      </c>
      <c r="BD3" s="46" t="s">
        <v>83</v>
      </c>
      <c r="BE3" s="46" t="s">
        <v>84</v>
      </c>
      <c r="BF3" s="46" t="s">
        <v>35</v>
      </c>
      <c r="BG3" s="46" t="s">
        <v>85</v>
      </c>
      <c r="BH3" s="46" t="s">
        <v>83</v>
      </c>
      <c r="BI3" s="46"/>
      <c r="BJ3" s="71" t="s">
        <v>73</v>
      </c>
      <c r="BK3" s="71" t="s">
        <v>114</v>
      </c>
      <c r="BL3" s="46" t="s">
        <v>71</v>
      </c>
      <c r="BM3" s="46" t="s">
        <v>82</v>
      </c>
      <c r="BN3" s="46" t="s">
        <v>83</v>
      </c>
      <c r="BO3" s="46" t="s">
        <v>84</v>
      </c>
      <c r="BP3" s="46" t="s">
        <v>35</v>
      </c>
      <c r="BQ3" s="46" t="s">
        <v>85</v>
      </c>
      <c r="BR3" s="46" t="s">
        <v>83</v>
      </c>
    </row>
    <row r="4" spans="1:70" ht="16" x14ac:dyDescent="0.2">
      <c r="A4" s="53"/>
      <c r="B4" s="46">
        <v>1</v>
      </c>
      <c r="C4" t="s">
        <v>86</v>
      </c>
      <c r="D4" s="46">
        <v>20</v>
      </c>
      <c r="E4" s="46">
        <v>0</v>
      </c>
      <c r="F4" s="46">
        <v>244</v>
      </c>
      <c r="G4" s="46">
        <v>72</v>
      </c>
      <c r="H4" s="46">
        <v>15</v>
      </c>
      <c r="I4" s="46">
        <v>11</v>
      </c>
      <c r="J4" s="46">
        <v>264</v>
      </c>
      <c r="K4" s="46"/>
      <c r="L4" s="46">
        <v>1</v>
      </c>
      <c r="M4" t="s">
        <v>86</v>
      </c>
      <c r="N4" s="46">
        <v>49</v>
      </c>
      <c r="O4" s="46">
        <v>2</v>
      </c>
      <c r="P4" s="46">
        <v>214</v>
      </c>
      <c r="Q4" s="46">
        <v>55</v>
      </c>
      <c r="R4" s="46">
        <v>21</v>
      </c>
      <c r="S4" s="46">
        <v>13</v>
      </c>
      <c r="T4" s="46">
        <v>212</v>
      </c>
      <c r="U4" s="46"/>
      <c r="V4" s="46">
        <v>1</v>
      </c>
      <c r="W4" t="s">
        <v>86</v>
      </c>
      <c r="X4" s="46">
        <v>38</v>
      </c>
      <c r="Y4" s="46">
        <v>0</v>
      </c>
      <c r="Z4" s="46">
        <v>265</v>
      </c>
      <c r="AA4" s="46">
        <v>74</v>
      </c>
      <c r="AB4" s="46">
        <v>8</v>
      </c>
      <c r="AC4" s="46">
        <v>5</v>
      </c>
      <c r="AD4" s="46">
        <v>261</v>
      </c>
      <c r="AE4" s="46"/>
      <c r="AF4" s="46">
        <v>1</v>
      </c>
      <c r="AG4" t="s">
        <v>86</v>
      </c>
      <c r="AH4" s="46">
        <v>28</v>
      </c>
      <c r="AI4" s="46">
        <v>0</v>
      </c>
      <c r="AJ4" s="46">
        <v>286</v>
      </c>
      <c r="AK4" s="46">
        <v>154</v>
      </c>
      <c r="AL4" s="46">
        <v>19</v>
      </c>
      <c r="AM4" s="46">
        <v>13</v>
      </c>
      <c r="AN4" s="46">
        <v>355</v>
      </c>
      <c r="AO4" s="46"/>
      <c r="AP4" s="46">
        <v>1</v>
      </c>
      <c r="AQ4" t="s">
        <v>86</v>
      </c>
      <c r="AR4" s="46">
        <v>28</v>
      </c>
      <c r="AS4" s="46">
        <v>27</v>
      </c>
      <c r="AT4" s="46">
        <v>286</v>
      </c>
      <c r="AU4" s="46">
        <v>86</v>
      </c>
      <c r="AV4" s="46">
        <v>14</v>
      </c>
      <c r="AW4" s="46">
        <v>9</v>
      </c>
      <c r="AX4" s="46">
        <v>253</v>
      </c>
      <c r="AY4" s="46"/>
      <c r="AZ4" s="46">
        <v>1</v>
      </c>
      <c r="BA4" t="s">
        <v>86</v>
      </c>
      <c r="BB4" s="46">
        <v>47</v>
      </c>
      <c r="BC4" s="46">
        <v>0</v>
      </c>
      <c r="BD4" s="46">
        <v>180</v>
      </c>
      <c r="BE4" s="46">
        <v>75</v>
      </c>
      <c r="BF4" s="46">
        <v>30</v>
      </c>
      <c r="BG4" s="46">
        <v>19</v>
      </c>
      <c r="BH4" s="46">
        <v>215</v>
      </c>
      <c r="BI4" s="46"/>
      <c r="BJ4" s="46">
        <v>1</v>
      </c>
      <c r="BK4" t="s">
        <v>86</v>
      </c>
      <c r="BL4" s="46">
        <v>69</v>
      </c>
      <c r="BM4" s="46">
        <v>3</v>
      </c>
      <c r="BN4" s="46">
        <v>223</v>
      </c>
      <c r="BO4" s="46">
        <v>74</v>
      </c>
      <c r="BP4" s="46">
        <v>14</v>
      </c>
      <c r="BQ4" s="46">
        <v>8</v>
      </c>
      <c r="BR4" s="46">
        <v>237</v>
      </c>
    </row>
    <row r="5" spans="1:70" ht="16" x14ac:dyDescent="0.2">
      <c r="A5" s="53"/>
      <c r="B5" s="46"/>
      <c r="C5" s="69" t="s">
        <v>111</v>
      </c>
      <c r="D5" s="46">
        <v>8</v>
      </c>
      <c r="E5" s="46">
        <v>36</v>
      </c>
      <c r="F5" s="46">
        <v>256</v>
      </c>
      <c r="G5" s="46">
        <v>118</v>
      </c>
      <c r="H5" s="46">
        <v>17</v>
      </c>
      <c r="I5" s="46">
        <v>14</v>
      </c>
      <c r="J5" s="46">
        <v>259</v>
      </c>
      <c r="K5" s="46"/>
      <c r="L5" s="46"/>
      <c r="M5" s="69" t="s">
        <v>111</v>
      </c>
      <c r="N5" s="46">
        <v>24</v>
      </c>
      <c r="O5" s="46">
        <v>7</v>
      </c>
      <c r="P5" s="46">
        <v>199</v>
      </c>
      <c r="Q5" s="46">
        <v>59</v>
      </c>
      <c r="R5" s="46">
        <v>21</v>
      </c>
      <c r="S5" s="46">
        <v>14</v>
      </c>
      <c r="T5" s="46">
        <v>205</v>
      </c>
      <c r="U5" s="46"/>
      <c r="V5" s="46"/>
      <c r="W5" s="69" t="s">
        <v>111</v>
      </c>
      <c r="X5" s="46">
        <v>15</v>
      </c>
      <c r="Y5" s="46">
        <v>5</v>
      </c>
      <c r="Z5" s="46">
        <v>198</v>
      </c>
      <c r="AA5" s="46">
        <v>36</v>
      </c>
      <c r="AB5" s="46">
        <v>4</v>
      </c>
      <c r="AC5" s="46">
        <v>1</v>
      </c>
      <c r="AD5" s="46">
        <v>162</v>
      </c>
      <c r="AE5" s="46"/>
      <c r="AF5" s="46"/>
      <c r="AG5" s="69" t="s">
        <v>111</v>
      </c>
      <c r="AH5" s="46">
        <v>17</v>
      </c>
      <c r="AI5" s="46">
        <v>63</v>
      </c>
      <c r="AJ5" s="46">
        <v>235</v>
      </c>
      <c r="AK5" s="46">
        <v>102</v>
      </c>
      <c r="AL5" s="46">
        <v>11</v>
      </c>
      <c r="AM5" s="46">
        <v>9</v>
      </c>
      <c r="AN5" s="46">
        <v>241</v>
      </c>
      <c r="AO5" s="46"/>
      <c r="AP5" s="46"/>
      <c r="AQ5" s="69" t="s">
        <v>111</v>
      </c>
      <c r="AR5" s="46">
        <v>17</v>
      </c>
      <c r="AS5" s="46">
        <v>71</v>
      </c>
      <c r="AT5" s="46">
        <v>235</v>
      </c>
      <c r="AU5" s="46">
        <v>117</v>
      </c>
      <c r="AV5" s="46">
        <v>18</v>
      </c>
      <c r="AW5" s="46">
        <v>14</v>
      </c>
      <c r="AX5" s="46">
        <v>299</v>
      </c>
      <c r="AY5" s="46"/>
      <c r="AZ5" s="46"/>
      <c r="BA5" s="69" t="s">
        <v>111</v>
      </c>
      <c r="BB5" s="46">
        <v>13</v>
      </c>
      <c r="BC5" s="46">
        <v>3</v>
      </c>
      <c r="BD5" s="46">
        <v>102</v>
      </c>
      <c r="BE5" s="46">
        <v>41</v>
      </c>
      <c r="BF5" s="46">
        <v>5</v>
      </c>
      <c r="BG5" s="46">
        <v>2</v>
      </c>
      <c r="BH5" s="46">
        <v>99</v>
      </c>
      <c r="BI5" s="46"/>
      <c r="BJ5" s="46"/>
      <c r="BK5" s="69" t="s">
        <v>111</v>
      </c>
      <c r="BL5" s="46">
        <v>7</v>
      </c>
      <c r="BM5" s="46">
        <v>7</v>
      </c>
      <c r="BN5" s="46">
        <v>121</v>
      </c>
      <c r="BO5" s="46">
        <v>48</v>
      </c>
      <c r="BP5" s="46">
        <v>11</v>
      </c>
      <c r="BQ5" s="46">
        <v>2</v>
      </c>
      <c r="BR5" s="46">
        <v>132</v>
      </c>
    </row>
    <row r="6" spans="1:70" ht="16" x14ac:dyDescent="0.2">
      <c r="A6" s="53"/>
      <c r="B6" s="46"/>
      <c r="C6" s="70" t="s">
        <v>112</v>
      </c>
      <c r="D6" s="46">
        <v>10</v>
      </c>
      <c r="E6" s="46">
        <v>87</v>
      </c>
      <c r="F6" s="46">
        <v>214</v>
      </c>
      <c r="G6" s="46">
        <v>88</v>
      </c>
      <c r="H6" s="46">
        <v>13</v>
      </c>
      <c r="I6" s="46">
        <v>2</v>
      </c>
      <c r="J6" s="46">
        <v>209</v>
      </c>
      <c r="K6" s="46"/>
      <c r="L6" s="46"/>
      <c r="M6" s="70" t="s">
        <v>112</v>
      </c>
      <c r="N6" s="46">
        <v>60</v>
      </c>
      <c r="O6" s="46">
        <v>36</v>
      </c>
      <c r="P6" s="46">
        <v>228</v>
      </c>
      <c r="Q6" s="46">
        <v>60</v>
      </c>
      <c r="R6" s="46">
        <v>10</v>
      </c>
      <c r="S6" s="46">
        <v>7</v>
      </c>
      <c r="T6" s="46">
        <v>210</v>
      </c>
      <c r="U6" s="46"/>
      <c r="V6" s="46"/>
      <c r="W6" s="70" t="s">
        <v>112</v>
      </c>
      <c r="X6" s="46">
        <v>21</v>
      </c>
      <c r="Y6" s="46">
        <v>32</v>
      </c>
      <c r="Z6" s="46">
        <v>218</v>
      </c>
      <c r="AA6" s="46">
        <v>84</v>
      </c>
      <c r="AB6" s="46">
        <v>10</v>
      </c>
      <c r="AC6" s="46">
        <v>8</v>
      </c>
      <c r="AD6" s="46">
        <v>209</v>
      </c>
      <c r="AE6" s="46"/>
      <c r="AF6" s="46"/>
      <c r="AG6" s="70" t="s">
        <v>112</v>
      </c>
      <c r="AH6" s="46">
        <v>54</v>
      </c>
      <c r="AI6" s="46">
        <v>73</v>
      </c>
      <c r="AJ6" s="46">
        <v>267</v>
      </c>
      <c r="AK6" s="46">
        <v>82</v>
      </c>
      <c r="AL6" s="46">
        <v>11</v>
      </c>
      <c r="AM6" s="46">
        <v>7</v>
      </c>
      <c r="AN6" s="46">
        <v>240</v>
      </c>
      <c r="AO6" s="46"/>
      <c r="AP6" s="46"/>
      <c r="AQ6" s="70" t="s">
        <v>112</v>
      </c>
      <c r="AR6" s="46">
        <v>54</v>
      </c>
      <c r="AS6" s="46">
        <v>21</v>
      </c>
      <c r="AT6" s="46">
        <v>267</v>
      </c>
      <c r="AU6" s="46">
        <v>120</v>
      </c>
      <c r="AV6" s="46">
        <v>21</v>
      </c>
      <c r="AW6" s="46">
        <v>17</v>
      </c>
      <c r="AX6" s="46">
        <v>257</v>
      </c>
      <c r="AY6" s="46"/>
      <c r="AZ6" s="46"/>
      <c r="BA6" s="70" t="s">
        <v>112</v>
      </c>
      <c r="BB6" s="46">
        <v>9</v>
      </c>
      <c r="BC6" s="46">
        <v>53</v>
      </c>
      <c r="BD6" s="46">
        <v>81</v>
      </c>
      <c r="BE6" s="46">
        <v>69</v>
      </c>
      <c r="BF6" s="46">
        <v>5</v>
      </c>
      <c r="BG6" s="46">
        <v>3</v>
      </c>
      <c r="BH6" s="46">
        <v>151</v>
      </c>
      <c r="BI6" s="46"/>
      <c r="BJ6" s="46"/>
      <c r="BK6" s="70" t="s">
        <v>112</v>
      </c>
      <c r="BL6" s="46">
        <v>21</v>
      </c>
      <c r="BM6" s="46">
        <v>116</v>
      </c>
      <c r="BN6" s="46">
        <v>190</v>
      </c>
      <c r="BO6" s="46">
        <v>147</v>
      </c>
      <c r="BP6" s="46">
        <v>2</v>
      </c>
      <c r="BQ6" s="46">
        <v>1</v>
      </c>
      <c r="BR6" s="46">
        <v>297</v>
      </c>
    </row>
    <row r="7" spans="1:70" ht="16" x14ac:dyDescent="0.2">
      <c r="A7" s="53"/>
      <c r="B7" s="46"/>
      <c r="C7" s="70" t="s">
        <v>113</v>
      </c>
      <c r="D7" s="46">
        <v>21</v>
      </c>
      <c r="E7" s="46">
        <v>49</v>
      </c>
      <c r="F7" s="46">
        <v>265</v>
      </c>
      <c r="G7" s="46">
        <v>191</v>
      </c>
      <c r="H7" s="46">
        <v>11</v>
      </c>
      <c r="I7" s="46">
        <v>8</v>
      </c>
      <c r="J7" s="46">
        <v>382</v>
      </c>
      <c r="K7" s="46"/>
      <c r="L7" s="46"/>
      <c r="M7" s="70" t="s">
        <v>113</v>
      </c>
      <c r="N7" s="46">
        <v>41</v>
      </c>
      <c r="O7" s="46">
        <v>38</v>
      </c>
      <c r="P7" s="46">
        <v>237</v>
      </c>
      <c r="Q7" s="46">
        <v>101</v>
      </c>
      <c r="R7" s="46">
        <v>22</v>
      </c>
      <c r="S7" s="46">
        <v>14</v>
      </c>
      <c r="T7" s="46">
        <v>255</v>
      </c>
      <c r="U7" s="46"/>
      <c r="V7" s="46"/>
      <c r="W7" s="70" t="s">
        <v>113</v>
      </c>
      <c r="X7" s="46">
        <v>34</v>
      </c>
      <c r="Y7" s="46">
        <v>20</v>
      </c>
      <c r="Z7" s="46">
        <v>273</v>
      </c>
      <c r="AA7" s="46">
        <v>101</v>
      </c>
      <c r="AB7" s="46">
        <v>15</v>
      </c>
      <c r="AC7" s="46">
        <v>12</v>
      </c>
      <c r="AD7" s="46">
        <v>235</v>
      </c>
      <c r="AE7" s="46"/>
      <c r="AF7" s="46"/>
      <c r="AG7" s="70" t="s">
        <v>113</v>
      </c>
      <c r="AH7" s="46">
        <v>51</v>
      </c>
      <c r="AI7" s="46">
        <v>72</v>
      </c>
      <c r="AJ7" s="46">
        <v>351</v>
      </c>
      <c r="AK7" s="46">
        <v>98</v>
      </c>
      <c r="AL7" s="46">
        <v>13</v>
      </c>
      <c r="AM7" s="46">
        <v>4</v>
      </c>
      <c r="AN7" s="46">
        <v>236</v>
      </c>
      <c r="AO7" s="46"/>
      <c r="AP7" s="46"/>
      <c r="AQ7" s="70" t="s">
        <v>113</v>
      </c>
      <c r="AR7" s="46">
        <v>51</v>
      </c>
      <c r="AS7" s="46">
        <v>102</v>
      </c>
      <c r="AT7" s="46">
        <v>351</v>
      </c>
      <c r="AU7" s="46">
        <v>123</v>
      </c>
      <c r="AV7" s="46">
        <v>11</v>
      </c>
      <c r="AW7" s="46">
        <v>9</v>
      </c>
      <c r="AX7" s="46">
        <v>267</v>
      </c>
      <c r="AY7" s="46"/>
      <c r="AZ7" s="46"/>
      <c r="BA7" s="70" t="s">
        <v>113</v>
      </c>
      <c r="BB7" s="46">
        <v>24</v>
      </c>
      <c r="BC7" s="46">
        <v>37</v>
      </c>
      <c r="BD7" s="46">
        <v>141</v>
      </c>
      <c r="BE7" s="46">
        <v>33</v>
      </c>
      <c r="BF7" s="46">
        <v>1</v>
      </c>
      <c r="BG7" s="46">
        <v>1</v>
      </c>
      <c r="BH7" s="46">
        <v>70</v>
      </c>
      <c r="BI7" s="46"/>
      <c r="BJ7" s="46"/>
      <c r="BK7" s="70" t="s">
        <v>113</v>
      </c>
      <c r="BL7" s="46">
        <v>18</v>
      </c>
      <c r="BM7" s="46">
        <v>101</v>
      </c>
      <c r="BN7" s="46">
        <v>155</v>
      </c>
      <c r="BO7" s="46">
        <v>69</v>
      </c>
      <c r="BP7" s="46">
        <v>66</v>
      </c>
      <c r="BQ7" s="46">
        <v>7</v>
      </c>
      <c r="BR7" s="46">
        <v>163</v>
      </c>
    </row>
    <row r="8" spans="1:70" ht="16" x14ac:dyDescent="0.2">
      <c r="A8" s="53"/>
      <c r="B8" s="46"/>
      <c r="C8" s="70" t="s">
        <v>87</v>
      </c>
      <c r="D8" s="46"/>
      <c r="E8" s="46"/>
      <c r="F8" s="46"/>
      <c r="G8" s="46"/>
      <c r="H8" s="46"/>
      <c r="I8" s="46"/>
      <c r="J8" s="46"/>
      <c r="K8" s="46"/>
      <c r="L8" s="46"/>
      <c r="M8" s="70" t="s">
        <v>87</v>
      </c>
      <c r="N8" s="46"/>
      <c r="O8" s="46"/>
      <c r="P8" s="46"/>
      <c r="Q8" s="46"/>
      <c r="R8" s="46"/>
      <c r="S8" s="46"/>
      <c r="T8" s="46"/>
      <c r="U8" s="48"/>
      <c r="V8" s="46"/>
      <c r="W8" s="70" t="s">
        <v>87</v>
      </c>
      <c r="X8" s="46"/>
      <c r="Y8" s="46"/>
      <c r="Z8" s="46"/>
      <c r="AA8" s="46"/>
      <c r="AB8" s="46"/>
      <c r="AC8" s="46"/>
      <c r="AD8" s="46"/>
      <c r="AE8" s="46"/>
      <c r="AF8" s="46"/>
      <c r="AG8" s="70" t="s">
        <v>87</v>
      </c>
      <c r="AH8" s="46"/>
      <c r="AI8" s="46"/>
      <c r="AJ8" s="46"/>
      <c r="AK8" s="46"/>
      <c r="AL8" s="46"/>
      <c r="AM8" s="46"/>
      <c r="AN8" s="46"/>
      <c r="AO8" s="46"/>
      <c r="AP8" s="46"/>
      <c r="AQ8" s="70" t="s">
        <v>87</v>
      </c>
      <c r="AR8" s="46"/>
      <c r="AS8" s="46"/>
      <c r="AT8" s="46"/>
      <c r="AU8" s="46"/>
      <c r="AV8" s="46"/>
      <c r="AW8" s="46"/>
      <c r="AX8" s="46"/>
      <c r="AY8" s="46"/>
      <c r="AZ8" s="46"/>
      <c r="BA8" s="70" t="s">
        <v>87</v>
      </c>
      <c r="BB8" s="46"/>
      <c r="BC8" s="46"/>
      <c r="BD8" s="46"/>
      <c r="BE8" s="46"/>
      <c r="BF8" s="46"/>
      <c r="BG8" s="46"/>
      <c r="BH8" s="46"/>
      <c r="BI8" s="46"/>
      <c r="BJ8" s="46"/>
      <c r="BK8" s="70" t="s">
        <v>87</v>
      </c>
      <c r="BL8" s="46"/>
      <c r="BM8" s="46"/>
      <c r="BN8" s="46"/>
      <c r="BO8" s="46"/>
      <c r="BP8" s="46"/>
      <c r="BQ8" s="46"/>
      <c r="BR8" s="46"/>
    </row>
    <row r="9" spans="1:70" ht="16" x14ac:dyDescent="0.2">
      <c r="A9" s="53"/>
      <c r="B9" s="46">
        <v>2</v>
      </c>
      <c r="C9" t="s">
        <v>86</v>
      </c>
      <c r="D9" s="46">
        <v>7</v>
      </c>
      <c r="E9" s="46">
        <v>0</v>
      </c>
      <c r="F9" s="46">
        <v>196</v>
      </c>
      <c r="G9" s="46">
        <v>102</v>
      </c>
      <c r="H9" s="46">
        <v>13</v>
      </c>
      <c r="I9" s="46">
        <v>8</v>
      </c>
      <c r="J9" s="46">
        <v>241</v>
      </c>
      <c r="K9" s="46"/>
      <c r="L9" s="46">
        <v>2</v>
      </c>
      <c r="M9" t="s">
        <v>86</v>
      </c>
      <c r="N9" s="46">
        <v>39</v>
      </c>
      <c r="O9" s="46">
        <v>0</v>
      </c>
      <c r="P9" s="46">
        <v>195</v>
      </c>
      <c r="Q9" s="46">
        <v>65</v>
      </c>
      <c r="R9" s="46">
        <v>15</v>
      </c>
      <c r="S9" s="46">
        <v>6</v>
      </c>
      <c r="T9" s="46">
        <v>238</v>
      </c>
      <c r="U9" s="46"/>
      <c r="V9" s="46">
        <v>2</v>
      </c>
      <c r="W9" t="s">
        <v>86</v>
      </c>
      <c r="X9" s="46">
        <v>49</v>
      </c>
      <c r="Y9" s="46">
        <v>0</v>
      </c>
      <c r="Z9" s="46">
        <v>288</v>
      </c>
      <c r="AA9" s="46">
        <v>73</v>
      </c>
      <c r="AB9" s="46">
        <v>9</v>
      </c>
      <c r="AC9" s="46">
        <v>5</v>
      </c>
      <c r="AD9" s="46">
        <v>251</v>
      </c>
      <c r="AE9" s="46"/>
      <c r="AF9" s="46">
        <v>2</v>
      </c>
      <c r="AG9" t="s">
        <v>86</v>
      </c>
      <c r="AH9" s="46">
        <v>20</v>
      </c>
      <c r="AI9" s="46">
        <v>8</v>
      </c>
      <c r="AJ9" s="46">
        <v>313</v>
      </c>
      <c r="AK9" s="46">
        <v>141</v>
      </c>
      <c r="AL9" s="46">
        <v>20</v>
      </c>
      <c r="AM9" s="46">
        <v>12</v>
      </c>
      <c r="AN9" s="46">
        <v>326</v>
      </c>
      <c r="AO9" s="46"/>
      <c r="AP9" s="46">
        <v>2</v>
      </c>
      <c r="AQ9" t="s">
        <v>86</v>
      </c>
      <c r="AR9" s="46">
        <v>20</v>
      </c>
      <c r="AS9" s="46">
        <v>12</v>
      </c>
      <c r="AT9" s="46">
        <v>313</v>
      </c>
      <c r="AU9" s="46">
        <v>35</v>
      </c>
      <c r="AV9" s="46">
        <v>3</v>
      </c>
      <c r="AW9" s="46">
        <v>2</v>
      </c>
      <c r="AX9" s="46">
        <v>254</v>
      </c>
      <c r="AY9" s="46"/>
      <c r="AZ9" s="46">
        <v>2</v>
      </c>
      <c r="BA9" t="s">
        <v>86</v>
      </c>
      <c r="BB9" s="46">
        <v>44</v>
      </c>
      <c r="BC9" s="46">
        <v>0</v>
      </c>
      <c r="BD9" s="46">
        <v>195</v>
      </c>
      <c r="BE9" s="46">
        <v>64</v>
      </c>
      <c r="BF9" s="46">
        <v>19</v>
      </c>
      <c r="BG9" s="46">
        <v>15</v>
      </c>
      <c r="BH9" s="46">
        <v>180</v>
      </c>
      <c r="BI9" s="46"/>
      <c r="BJ9" s="46">
        <v>2</v>
      </c>
      <c r="BK9" t="s">
        <v>86</v>
      </c>
      <c r="BL9" s="46">
        <v>64</v>
      </c>
      <c r="BM9" s="46">
        <v>0</v>
      </c>
      <c r="BN9" s="46">
        <v>331</v>
      </c>
      <c r="BO9" s="46">
        <v>113</v>
      </c>
      <c r="BP9" s="46">
        <v>28</v>
      </c>
      <c r="BQ9" s="46">
        <v>16</v>
      </c>
      <c r="BR9" s="46">
        <v>304</v>
      </c>
    </row>
    <row r="10" spans="1:70" ht="16" x14ac:dyDescent="0.2">
      <c r="A10" s="53"/>
      <c r="B10" s="46"/>
      <c r="C10" s="69" t="s">
        <v>111</v>
      </c>
      <c r="D10" s="46">
        <v>9</v>
      </c>
      <c r="E10" s="46">
        <v>36</v>
      </c>
      <c r="F10" s="46">
        <v>235</v>
      </c>
      <c r="G10" s="46">
        <v>93</v>
      </c>
      <c r="H10" s="46">
        <v>13</v>
      </c>
      <c r="I10" s="46">
        <v>10</v>
      </c>
      <c r="J10" s="46">
        <v>201</v>
      </c>
      <c r="K10" s="46"/>
      <c r="L10" s="46"/>
      <c r="M10" s="69" t="s">
        <v>111</v>
      </c>
      <c r="N10" s="46">
        <v>28</v>
      </c>
      <c r="O10" s="46">
        <v>14</v>
      </c>
      <c r="P10" s="46">
        <v>235</v>
      </c>
      <c r="Q10" s="46">
        <v>46</v>
      </c>
      <c r="R10" s="46">
        <v>13</v>
      </c>
      <c r="S10" s="46">
        <v>8</v>
      </c>
      <c r="T10" s="46">
        <v>214</v>
      </c>
      <c r="U10" s="46"/>
      <c r="V10" s="46"/>
      <c r="W10" s="69" t="s">
        <v>111</v>
      </c>
      <c r="X10" s="46">
        <v>18</v>
      </c>
      <c r="Y10" s="46">
        <v>5</v>
      </c>
      <c r="Z10" s="46">
        <v>218</v>
      </c>
      <c r="AA10" s="46">
        <v>55</v>
      </c>
      <c r="AB10" s="46">
        <v>14</v>
      </c>
      <c r="AC10" s="46">
        <v>12</v>
      </c>
      <c r="AD10" s="46">
        <v>180</v>
      </c>
      <c r="AE10" s="46"/>
      <c r="AF10" s="46"/>
      <c r="AG10" s="69" t="s">
        <v>111</v>
      </c>
      <c r="AH10" s="46">
        <v>8</v>
      </c>
      <c r="AI10" s="46">
        <v>14</v>
      </c>
      <c r="AJ10" s="46">
        <v>233</v>
      </c>
      <c r="AK10" s="46">
        <v>100</v>
      </c>
      <c r="AL10" s="46">
        <v>12</v>
      </c>
      <c r="AM10" s="46">
        <v>6</v>
      </c>
      <c r="AN10" s="46">
        <v>235</v>
      </c>
      <c r="AO10" s="46"/>
      <c r="AP10" s="46"/>
      <c r="AQ10" s="69" t="s">
        <v>111</v>
      </c>
      <c r="AR10" s="46">
        <v>8</v>
      </c>
      <c r="AS10" s="46">
        <v>59</v>
      </c>
      <c r="AT10" s="46">
        <v>233</v>
      </c>
      <c r="AU10" s="46">
        <v>54</v>
      </c>
      <c r="AV10" s="46">
        <v>5</v>
      </c>
      <c r="AW10" s="46">
        <v>5</v>
      </c>
      <c r="AX10" s="46">
        <v>220</v>
      </c>
      <c r="AY10" s="46"/>
      <c r="AZ10" s="46"/>
      <c r="BA10" s="69" t="s">
        <v>111</v>
      </c>
      <c r="BB10" s="46">
        <v>5</v>
      </c>
      <c r="BC10" s="46">
        <v>5</v>
      </c>
      <c r="BD10" s="46">
        <v>115</v>
      </c>
      <c r="BE10" s="46">
        <v>43</v>
      </c>
      <c r="BF10" s="46">
        <v>9</v>
      </c>
      <c r="BG10" s="46">
        <v>6</v>
      </c>
      <c r="BH10" s="46">
        <v>87</v>
      </c>
      <c r="BI10" s="46"/>
      <c r="BJ10" s="46"/>
      <c r="BK10" s="69" t="s">
        <v>111</v>
      </c>
      <c r="BL10" s="46">
        <v>1</v>
      </c>
      <c r="BM10" s="46">
        <v>23</v>
      </c>
      <c r="BN10" s="46">
        <v>126</v>
      </c>
      <c r="BO10" s="46">
        <v>13</v>
      </c>
      <c r="BP10" s="46">
        <v>13</v>
      </c>
      <c r="BQ10" s="46">
        <v>5</v>
      </c>
      <c r="BR10" s="46">
        <v>184</v>
      </c>
    </row>
    <row r="11" spans="1:70" ht="16" x14ac:dyDescent="0.2">
      <c r="A11" s="53"/>
      <c r="B11" s="46"/>
      <c r="C11" s="70" t="s">
        <v>112</v>
      </c>
      <c r="D11" s="46">
        <v>11</v>
      </c>
      <c r="E11" s="46">
        <v>99</v>
      </c>
      <c r="F11" s="46">
        <v>222</v>
      </c>
      <c r="G11" s="46">
        <v>59</v>
      </c>
      <c r="H11" s="46">
        <v>7</v>
      </c>
      <c r="I11" s="46">
        <v>4</v>
      </c>
      <c r="J11" s="46">
        <v>123</v>
      </c>
      <c r="K11" s="46"/>
      <c r="L11" s="46"/>
      <c r="M11" s="70" t="s">
        <v>112</v>
      </c>
      <c r="N11" s="46">
        <v>42</v>
      </c>
      <c r="O11" s="46">
        <v>22</v>
      </c>
      <c r="P11" s="46">
        <v>210</v>
      </c>
      <c r="Q11" s="46">
        <v>61</v>
      </c>
      <c r="R11" s="46">
        <v>13</v>
      </c>
      <c r="S11" s="46">
        <v>9</v>
      </c>
      <c r="T11" s="46">
        <v>214</v>
      </c>
      <c r="U11" s="46"/>
      <c r="V11" s="46"/>
      <c r="W11" s="70" t="s">
        <v>112</v>
      </c>
      <c r="X11" s="46">
        <v>24</v>
      </c>
      <c r="Y11" s="46">
        <v>14</v>
      </c>
      <c r="Z11" s="46">
        <v>248</v>
      </c>
      <c r="AA11" s="46">
        <v>95</v>
      </c>
      <c r="AB11" s="46">
        <v>17</v>
      </c>
      <c r="AC11" s="46">
        <v>8</v>
      </c>
      <c r="AD11" s="46">
        <v>201</v>
      </c>
      <c r="AE11" s="46"/>
      <c r="AF11" s="46"/>
      <c r="AG11" s="70" t="s">
        <v>112</v>
      </c>
      <c r="AH11" s="46">
        <v>36</v>
      </c>
      <c r="AI11" s="46">
        <v>72</v>
      </c>
      <c r="AJ11" s="46">
        <v>264</v>
      </c>
      <c r="AK11" s="46">
        <v>77</v>
      </c>
      <c r="AL11" s="46">
        <v>16</v>
      </c>
      <c r="AM11" s="46">
        <v>8</v>
      </c>
      <c r="AN11" s="46">
        <v>247</v>
      </c>
      <c r="AO11" s="46"/>
      <c r="AP11" s="46"/>
      <c r="AQ11" s="70" t="s">
        <v>112</v>
      </c>
      <c r="AR11" s="46">
        <v>36</v>
      </c>
      <c r="AS11" s="46">
        <v>48</v>
      </c>
      <c r="AT11" s="46">
        <v>264</v>
      </c>
      <c r="AU11" s="46">
        <v>58</v>
      </c>
      <c r="AV11" s="46">
        <v>4</v>
      </c>
      <c r="AW11" s="46">
        <v>3</v>
      </c>
      <c r="AX11" s="46">
        <v>182</v>
      </c>
      <c r="AY11" s="46"/>
      <c r="AZ11" s="46"/>
      <c r="BA11" s="70" t="s">
        <v>112</v>
      </c>
      <c r="BB11" s="46">
        <v>11</v>
      </c>
      <c r="BC11" s="46">
        <v>40</v>
      </c>
      <c r="BD11" s="46">
        <v>118</v>
      </c>
      <c r="BE11" s="46">
        <v>47</v>
      </c>
      <c r="BF11" s="46">
        <v>6</v>
      </c>
      <c r="BG11" s="46">
        <v>4</v>
      </c>
      <c r="BH11" s="46">
        <v>96</v>
      </c>
      <c r="BI11" s="46"/>
      <c r="BJ11" s="46"/>
      <c r="BK11" s="70" t="s">
        <v>112</v>
      </c>
      <c r="BL11" s="46">
        <v>24</v>
      </c>
      <c r="BM11" s="46">
        <v>97</v>
      </c>
      <c r="BN11" s="46">
        <v>214</v>
      </c>
      <c r="BO11" s="46">
        <v>140</v>
      </c>
      <c r="BP11" s="46">
        <v>25</v>
      </c>
      <c r="BQ11" s="46">
        <v>15</v>
      </c>
      <c r="BR11" s="46">
        <v>299</v>
      </c>
    </row>
    <row r="12" spans="1:70" ht="16" x14ac:dyDescent="0.2">
      <c r="A12" s="53"/>
      <c r="B12" s="46"/>
      <c r="C12" s="70" t="s">
        <v>113</v>
      </c>
      <c r="D12" s="46">
        <v>14</v>
      </c>
      <c r="E12" s="46">
        <v>82</v>
      </c>
      <c r="F12" s="46">
        <v>243</v>
      </c>
      <c r="G12" s="46">
        <v>122</v>
      </c>
      <c r="H12" s="46">
        <v>8</v>
      </c>
      <c r="I12" s="46">
        <v>6</v>
      </c>
      <c r="J12" s="46">
        <v>232</v>
      </c>
      <c r="K12" s="46"/>
      <c r="L12" s="46"/>
      <c r="M12" s="70" t="s">
        <v>113</v>
      </c>
      <c r="N12" s="46">
        <v>28</v>
      </c>
      <c r="O12" s="46">
        <v>25</v>
      </c>
      <c r="P12" s="46">
        <v>232</v>
      </c>
      <c r="Q12" s="46">
        <v>69</v>
      </c>
      <c r="R12" s="46">
        <v>15</v>
      </c>
      <c r="S12" s="46">
        <v>7</v>
      </c>
      <c r="T12" s="46">
        <v>186</v>
      </c>
      <c r="U12" s="46"/>
      <c r="V12" s="46"/>
      <c r="W12" s="70" t="s">
        <v>113</v>
      </c>
      <c r="X12" s="46">
        <v>39</v>
      </c>
      <c r="Y12" s="46">
        <v>11</v>
      </c>
      <c r="Z12" s="46">
        <v>311</v>
      </c>
      <c r="AA12" s="46">
        <v>105</v>
      </c>
      <c r="AB12" s="46">
        <v>15</v>
      </c>
      <c r="AC12" s="46">
        <v>11</v>
      </c>
      <c r="AD12" s="46">
        <v>238</v>
      </c>
      <c r="AE12" s="46"/>
      <c r="AF12" s="46"/>
      <c r="AG12" s="70" t="s">
        <v>113</v>
      </c>
      <c r="AH12" s="46">
        <v>29</v>
      </c>
      <c r="AI12" s="46">
        <v>60</v>
      </c>
      <c r="AJ12" s="46">
        <v>231</v>
      </c>
      <c r="AK12" s="46">
        <v>116</v>
      </c>
      <c r="AL12" s="46">
        <v>16</v>
      </c>
      <c r="AM12" s="46">
        <v>10</v>
      </c>
      <c r="AN12" s="46">
        <v>303</v>
      </c>
      <c r="AO12" s="46"/>
      <c r="AP12" s="46"/>
      <c r="AQ12" s="70" t="s">
        <v>113</v>
      </c>
      <c r="AR12" s="46">
        <v>29</v>
      </c>
      <c r="AS12" s="46">
        <v>52</v>
      </c>
      <c r="AT12" s="46">
        <v>231</v>
      </c>
      <c r="AU12" s="46">
        <v>70</v>
      </c>
      <c r="AV12" s="46">
        <v>5</v>
      </c>
      <c r="AW12" s="46">
        <v>3</v>
      </c>
      <c r="AX12" s="46">
        <v>213</v>
      </c>
      <c r="AY12" s="46"/>
      <c r="AZ12" s="46"/>
      <c r="BA12" s="70" t="s">
        <v>113</v>
      </c>
      <c r="BB12" s="46">
        <v>9</v>
      </c>
      <c r="BC12" s="46">
        <v>55</v>
      </c>
      <c r="BD12" s="46">
        <v>151</v>
      </c>
      <c r="BE12" s="46">
        <v>51</v>
      </c>
      <c r="BF12" s="46">
        <v>1</v>
      </c>
      <c r="BG12" s="46">
        <v>0</v>
      </c>
      <c r="BH12" s="46">
        <v>118</v>
      </c>
      <c r="BI12" s="46"/>
      <c r="BJ12" s="46"/>
      <c r="BK12" s="70" t="s">
        <v>113</v>
      </c>
      <c r="BL12" s="46">
        <v>8</v>
      </c>
      <c r="BM12" s="46">
        <v>63</v>
      </c>
      <c r="BN12" s="46">
        <v>132</v>
      </c>
      <c r="BO12" s="46">
        <v>52</v>
      </c>
      <c r="BP12" s="46">
        <v>5</v>
      </c>
      <c r="BQ12" s="46">
        <v>3</v>
      </c>
      <c r="BR12" s="46">
        <v>111</v>
      </c>
    </row>
    <row r="13" spans="1:70" ht="16" x14ac:dyDescent="0.2">
      <c r="A13" s="53"/>
      <c r="B13" s="46"/>
      <c r="C13" s="70" t="s">
        <v>87</v>
      </c>
      <c r="D13" s="46"/>
      <c r="E13" s="46"/>
      <c r="F13" s="46"/>
      <c r="G13" s="46"/>
      <c r="H13" s="46"/>
      <c r="I13" s="46"/>
      <c r="J13" s="46"/>
      <c r="K13" s="46"/>
      <c r="L13" s="46"/>
      <c r="M13" s="70" t="s">
        <v>87</v>
      </c>
      <c r="N13" s="46"/>
      <c r="O13" s="46"/>
      <c r="P13" s="46"/>
      <c r="Q13" s="46"/>
      <c r="R13" s="46"/>
      <c r="S13" s="46"/>
      <c r="T13" s="46"/>
      <c r="U13" s="46"/>
      <c r="V13" s="46"/>
      <c r="W13" s="70" t="s">
        <v>87</v>
      </c>
      <c r="X13" s="46"/>
      <c r="Y13" s="46"/>
      <c r="Z13" s="46"/>
      <c r="AA13" s="46"/>
      <c r="AB13" s="46"/>
      <c r="AC13" s="46"/>
      <c r="AD13" s="46"/>
      <c r="AE13" s="46"/>
      <c r="AF13" s="46"/>
      <c r="AG13" s="70" t="s">
        <v>87</v>
      </c>
      <c r="AH13" s="46"/>
      <c r="AI13" s="46"/>
      <c r="AJ13" s="46"/>
      <c r="AK13" s="46"/>
      <c r="AL13" s="46"/>
      <c r="AM13" s="46"/>
      <c r="AN13" s="46"/>
      <c r="AO13" s="46"/>
      <c r="AP13" s="46"/>
      <c r="AQ13" s="70" t="s">
        <v>87</v>
      </c>
      <c r="AR13" s="46"/>
      <c r="AS13" s="46"/>
      <c r="AT13" s="46"/>
      <c r="AU13" s="46"/>
      <c r="AV13" s="46"/>
      <c r="AW13" s="46"/>
      <c r="AX13" s="46"/>
      <c r="AY13" s="46"/>
      <c r="AZ13" s="46"/>
      <c r="BA13" s="70" t="s">
        <v>87</v>
      </c>
      <c r="BB13" s="46"/>
      <c r="BC13" s="46"/>
      <c r="BD13" s="46"/>
      <c r="BE13" s="46"/>
      <c r="BF13" s="46"/>
      <c r="BG13" s="46"/>
      <c r="BH13" s="46"/>
      <c r="BI13" s="46"/>
      <c r="BJ13" s="46"/>
      <c r="BK13" s="70" t="s">
        <v>87</v>
      </c>
      <c r="BL13" s="46"/>
      <c r="BM13" s="46"/>
      <c r="BN13" s="46"/>
      <c r="BO13" s="46"/>
      <c r="BP13" s="46"/>
      <c r="BQ13" s="46"/>
      <c r="BR13" s="46"/>
    </row>
    <row r="14" spans="1:70" ht="16" x14ac:dyDescent="0.2">
      <c r="A14" s="53"/>
      <c r="B14" s="46">
        <v>3</v>
      </c>
      <c r="C14" t="s">
        <v>86</v>
      </c>
      <c r="D14" s="46">
        <v>15</v>
      </c>
      <c r="E14" s="46">
        <v>0</v>
      </c>
      <c r="F14" s="46">
        <v>200</v>
      </c>
      <c r="G14" s="46">
        <v>102</v>
      </c>
      <c r="H14" s="46">
        <v>20</v>
      </c>
      <c r="I14" s="46">
        <v>10</v>
      </c>
      <c r="J14" s="46">
        <v>226</v>
      </c>
      <c r="K14" s="46"/>
      <c r="L14" s="46">
        <v>3</v>
      </c>
      <c r="M14" t="s">
        <v>86</v>
      </c>
      <c r="N14" s="46">
        <v>36</v>
      </c>
      <c r="O14" s="46">
        <v>0</v>
      </c>
      <c r="P14" s="46">
        <v>186</v>
      </c>
      <c r="Q14" s="46">
        <v>45</v>
      </c>
      <c r="R14" s="46">
        <v>12</v>
      </c>
      <c r="S14" s="46">
        <v>6</v>
      </c>
      <c r="T14" s="46">
        <v>211</v>
      </c>
      <c r="U14" s="46"/>
      <c r="V14" s="46">
        <v>3</v>
      </c>
      <c r="W14" t="s">
        <v>86</v>
      </c>
      <c r="X14" s="46">
        <v>63</v>
      </c>
      <c r="Y14" s="46">
        <v>0</v>
      </c>
      <c r="Z14" s="46">
        <v>280</v>
      </c>
      <c r="AA14" s="46">
        <v>56</v>
      </c>
      <c r="AB14" s="46">
        <v>7</v>
      </c>
      <c r="AC14" s="46">
        <v>4</v>
      </c>
      <c r="AD14" s="46">
        <v>205</v>
      </c>
      <c r="AE14" s="46"/>
      <c r="AF14" s="46">
        <v>3</v>
      </c>
      <c r="AG14" t="s">
        <v>86</v>
      </c>
      <c r="AH14" s="46">
        <v>23</v>
      </c>
      <c r="AI14" s="46">
        <v>0</v>
      </c>
      <c r="AJ14" s="46">
        <v>261</v>
      </c>
      <c r="AK14" s="46">
        <v>140</v>
      </c>
      <c r="AL14" s="46">
        <v>27</v>
      </c>
      <c r="AM14" s="46">
        <v>18</v>
      </c>
      <c r="AN14" s="46">
        <v>323</v>
      </c>
      <c r="AO14" s="46"/>
      <c r="AP14" s="46">
        <v>3</v>
      </c>
      <c r="AQ14" t="s">
        <v>86</v>
      </c>
      <c r="AR14" s="46">
        <v>23</v>
      </c>
      <c r="AS14" s="46">
        <v>23</v>
      </c>
      <c r="AT14" s="46">
        <v>261</v>
      </c>
      <c r="AU14" s="46">
        <v>42</v>
      </c>
      <c r="AV14" s="46">
        <v>6</v>
      </c>
      <c r="AW14" s="46">
        <v>3</v>
      </c>
      <c r="AX14" s="46">
        <v>135</v>
      </c>
      <c r="AY14" s="46"/>
      <c r="AZ14" s="46">
        <v>3</v>
      </c>
      <c r="BA14" t="s">
        <v>86</v>
      </c>
      <c r="BB14" s="46">
        <v>49</v>
      </c>
      <c r="BC14" s="46">
        <v>0</v>
      </c>
      <c r="BD14" s="46">
        <v>178</v>
      </c>
      <c r="BE14" s="46">
        <v>62</v>
      </c>
      <c r="BF14" s="46">
        <v>21</v>
      </c>
      <c r="BG14" s="46">
        <v>14</v>
      </c>
      <c r="BH14" s="46">
        <v>177</v>
      </c>
      <c r="BI14" s="46"/>
      <c r="BJ14" s="46">
        <v>3</v>
      </c>
      <c r="BK14" t="s">
        <v>86</v>
      </c>
      <c r="BL14" s="46">
        <v>80</v>
      </c>
      <c r="BM14" s="46">
        <v>0</v>
      </c>
      <c r="BN14" s="46">
        <v>334</v>
      </c>
      <c r="BO14" s="46">
        <v>102</v>
      </c>
      <c r="BP14" s="46">
        <v>26</v>
      </c>
      <c r="BQ14" s="46">
        <v>8</v>
      </c>
      <c r="BR14" s="46">
        <v>249</v>
      </c>
    </row>
    <row r="15" spans="1:70" ht="16" x14ac:dyDescent="0.2">
      <c r="A15" s="53"/>
      <c r="B15" s="46"/>
      <c r="C15" s="69" t="s">
        <v>111</v>
      </c>
      <c r="D15" s="46">
        <v>12</v>
      </c>
      <c r="E15" s="46">
        <v>38</v>
      </c>
      <c r="F15" s="46">
        <v>199</v>
      </c>
      <c r="G15" s="46">
        <v>73</v>
      </c>
      <c r="H15" s="46">
        <v>7</v>
      </c>
      <c r="I15" s="46">
        <v>4</v>
      </c>
      <c r="J15" s="46">
        <v>160</v>
      </c>
      <c r="K15" s="46"/>
      <c r="L15" s="46"/>
      <c r="M15" s="69" t="s">
        <v>111</v>
      </c>
      <c r="N15" s="46">
        <v>28</v>
      </c>
      <c r="O15" s="46">
        <v>16</v>
      </c>
      <c r="P15" s="46">
        <v>196</v>
      </c>
      <c r="Q15" s="46">
        <v>47</v>
      </c>
      <c r="R15" s="46">
        <v>17</v>
      </c>
      <c r="S15" s="46">
        <v>9</v>
      </c>
      <c r="T15" s="46">
        <v>155</v>
      </c>
      <c r="U15" s="46"/>
      <c r="V15" s="46"/>
      <c r="W15" s="69" t="s">
        <v>111</v>
      </c>
      <c r="X15" s="46">
        <v>25</v>
      </c>
      <c r="Y15" s="46">
        <v>7</v>
      </c>
      <c r="Z15" s="46">
        <v>194</v>
      </c>
      <c r="AA15" s="46">
        <v>46</v>
      </c>
      <c r="AB15" s="46">
        <v>11</v>
      </c>
      <c r="AC15" s="46">
        <v>5</v>
      </c>
      <c r="AD15" s="46">
        <v>171</v>
      </c>
      <c r="AE15" s="46"/>
      <c r="AF15" s="46"/>
      <c r="AG15" s="69" t="s">
        <v>111</v>
      </c>
      <c r="AH15" s="46">
        <v>11</v>
      </c>
      <c r="AI15" s="46">
        <v>43</v>
      </c>
      <c r="AJ15" s="46">
        <v>216</v>
      </c>
      <c r="AK15" s="46">
        <v>98</v>
      </c>
      <c r="AL15" s="46">
        <v>7</v>
      </c>
      <c r="AM15" s="46">
        <v>5</v>
      </c>
      <c r="AN15" s="46">
        <v>222</v>
      </c>
      <c r="AO15" s="46"/>
      <c r="AP15" s="46"/>
      <c r="AQ15" s="69" t="s">
        <v>111</v>
      </c>
      <c r="AR15" s="46">
        <v>11</v>
      </c>
      <c r="AS15" s="46">
        <v>72</v>
      </c>
      <c r="AT15" s="46">
        <v>216</v>
      </c>
      <c r="AU15" s="46">
        <v>93</v>
      </c>
      <c r="AV15" s="46">
        <v>18</v>
      </c>
      <c r="AW15" s="46">
        <v>11</v>
      </c>
      <c r="AX15" s="46">
        <v>233</v>
      </c>
      <c r="AY15" s="46"/>
      <c r="AZ15" s="46"/>
      <c r="BA15" s="69" t="s">
        <v>111</v>
      </c>
      <c r="BB15" s="46">
        <v>10</v>
      </c>
      <c r="BC15" s="46">
        <v>5</v>
      </c>
      <c r="BD15" s="46">
        <v>77</v>
      </c>
      <c r="BE15" s="46">
        <v>47</v>
      </c>
      <c r="BF15" s="46">
        <v>6</v>
      </c>
      <c r="BG15" s="46">
        <v>6</v>
      </c>
      <c r="BH15" s="46">
        <v>89</v>
      </c>
      <c r="BI15" s="46"/>
      <c r="BJ15" s="46"/>
      <c r="BK15" s="69" t="s">
        <v>111</v>
      </c>
      <c r="BL15" s="46">
        <v>1</v>
      </c>
      <c r="BM15" s="46">
        <v>6</v>
      </c>
      <c r="BN15" s="46">
        <v>79</v>
      </c>
      <c r="BO15" s="46">
        <v>75</v>
      </c>
      <c r="BP15" s="46">
        <v>6</v>
      </c>
      <c r="BQ15" s="46">
        <v>2</v>
      </c>
      <c r="BR15" s="46">
        <v>160</v>
      </c>
    </row>
    <row r="16" spans="1:70" ht="16" x14ac:dyDescent="0.2">
      <c r="A16" s="53"/>
      <c r="B16" s="46"/>
      <c r="C16" s="70" t="s">
        <v>112</v>
      </c>
      <c r="D16" s="46">
        <v>13</v>
      </c>
      <c r="E16" s="46">
        <v>84</v>
      </c>
      <c r="F16" s="46">
        <v>196</v>
      </c>
      <c r="G16" s="46">
        <v>112</v>
      </c>
      <c r="H16" s="46">
        <v>8</v>
      </c>
      <c r="I16" s="46">
        <v>7</v>
      </c>
      <c r="J16" s="46">
        <v>230</v>
      </c>
      <c r="K16" s="46"/>
      <c r="L16" s="46"/>
      <c r="M16" s="70" t="s">
        <v>112</v>
      </c>
      <c r="N16" s="46">
        <v>59</v>
      </c>
      <c r="O16" s="46">
        <v>28</v>
      </c>
      <c r="P16" s="46">
        <v>221</v>
      </c>
      <c r="Q16" s="46">
        <v>41</v>
      </c>
      <c r="R16" s="46">
        <v>6</v>
      </c>
      <c r="S16" s="46">
        <v>4</v>
      </c>
      <c r="T16" s="46">
        <v>165</v>
      </c>
      <c r="U16" s="46"/>
      <c r="V16" s="46"/>
      <c r="W16" s="70" t="s">
        <v>112</v>
      </c>
      <c r="X16" s="46">
        <v>23</v>
      </c>
      <c r="Y16" s="46">
        <v>18</v>
      </c>
      <c r="Z16" s="46">
        <v>241</v>
      </c>
      <c r="AA16" s="46">
        <v>92</v>
      </c>
      <c r="AB16" s="46">
        <v>8</v>
      </c>
      <c r="AC16" s="46">
        <v>6</v>
      </c>
      <c r="AD16" s="46">
        <v>232</v>
      </c>
      <c r="AE16" s="46"/>
      <c r="AF16" s="46"/>
      <c r="AG16" s="70" t="s">
        <v>112</v>
      </c>
      <c r="AH16" s="46">
        <v>41</v>
      </c>
      <c r="AI16" s="46">
        <v>52</v>
      </c>
      <c r="AJ16" s="46">
        <v>270</v>
      </c>
      <c r="AK16" s="46">
        <v>65</v>
      </c>
      <c r="AL16" s="46">
        <v>16</v>
      </c>
      <c r="AM16" s="46">
        <v>8</v>
      </c>
      <c r="AN16" s="46">
        <v>211</v>
      </c>
      <c r="AO16" s="46"/>
      <c r="AP16" s="46"/>
      <c r="AQ16" s="70" t="s">
        <v>112</v>
      </c>
      <c r="AR16" s="46">
        <v>41</v>
      </c>
      <c r="AS16" s="46">
        <v>38</v>
      </c>
      <c r="AT16" s="46">
        <v>270</v>
      </c>
      <c r="AU16" s="46">
        <v>157</v>
      </c>
      <c r="AV16" s="46">
        <v>35</v>
      </c>
      <c r="AW16" s="46">
        <v>29</v>
      </c>
      <c r="AX16" s="46">
        <v>312</v>
      </c>
      <c r="AY16" s="46"/>
      <c r="AZ16" s="46"/>
      <c r="BA16" s="70" t="s">
        <v>112</v>
      </c>
      <c r="BB16" s="46">
        <v>7</v>
      </c>
      <c r="BC16" s="46">
        <v>44</v>
      </c>
      <c r="BD16" s="46">
        <v>139</v>
      </c>
      <c r="BE16" s="46">
        <v>64</v>
      </c>
      <c r="BF16" s="46">
        <v>1</v>
      </c>
      <c r="BG16" s="46">
        <v>1</v>
      </c>
      <c r="BH16" s="46">
        <v>132</v>
      </c>
      <c r="BI16" s="46"/>
      <c r="BJ16" s="46"/>
      <c r="BK16" s="70" t="s">
        <v>112</v>
      </c>
      <c r="BL16" s="46">
        <v>16</v>
      </c>
      <c r="BM16" s="46">
        <v>136</v>
      </c>
      <c r="BN16" s="46">
        <v>288</v>
      </c>
      <c r="BO16" s="46">
        <v>139</v>
      </c>
      <c r="BP16" s="46">
        <v>17</v>
      </c>
      <c r="BQ16" s="46">
        <v>19</v>
      </c>
      <c r="BR16" s="46">
        <v>290</v>
      </c>
    </row>
    <row r="17" spans="1:70" ht="16" x14ac:dyDescent="0.2">
      <c r="A17" s="53"/>
      <c r="B17" s="46"/>
      <c r="C17" s="70" t="s">
        <v>113</v>
      </c>
      <c r="D17" s="46">
        <v>32</v>
      </c>
      <c r="E17" s="46">
        <v>112</v>
      </c>
      <c r="F17" s="46">
        <v>309</v>
      </c>
      <c r="G17" s="46">
        <v>158</v>
      </c>
      <c r="H17" s="46">
        <v>12</v>
      </c>
      <c r="I17" s="46">
        <v>10</v>
      </c>
      <c r="J17" s="46">
        <v>326</v>
      </c>
      <c r="K17" s="46"/>
      <c r="L17" s="46"/>
      <c r="M17" s="70" t="s">
        <v>113</v>
      </c>
      <c r="N17" s="46">
        <v>55</v>
      </c>
      <c r="O17" s="46">
        <v>16</v>
      </c>
      <c r="P17" s="46">
        <v>269</v>
      </c>
      <c r="Q17" s="46">
        <v>89</v>
      </c>
      <c r="R17" s="46">
        <v>30</v>
      </c>
      <c r="S17" s="46">
        <v>25</v>
      </c>
      <c r="T17" s="46">
        <v>201</v>
      </c>
      <c r="U17" s="46"/>
      <c r="V17" s="46"/>
      <c r="W17" s="70" t="s">
        <v>113</v>
      </c>
      <c r="X17" s="46">
        <v>37</v>
      </c>
      <c r="Y17" s="46">
        <v>23</v>
      </c>
      <c r="Z17" s="46">
        <v>339</v>
      </c>
      <c r="AA17" s="46">
        <v>111</v>
      </c>
      <c r="AB17" s="46">
        <v>13</v>
      </c>
      <c r="AC17" s="46">
        <v>10</v>
      </c>
      <c r="AD17" s="46">
        <v>228</v>
      </c>
      <c r="AE17" s="46"/>
      <c r="AF17" s="46"/>
      <c r="AG17" s="70" t="s">
        <v>113</v>
      </c>
      <c r="AH17" s="46">
        <v>31</v>
      </c>
      <c r="AI17" s="46">
        <v>93</v>
      </c>
      <c r="AJ17" s="46">
        <v>311</v>
      </c>
      <c r="AK17" s="46">
        <v>100</v>
      </c>
      <c r="AL17" s="46">
        <v>23</v>
      </c>
      <c r="AM17" s="46">
        <v>17</v>
      </c>
      <c r="AN17" s="46">
        <v>262</v>
      </c>
      <c r="AO17" s="46"/>
      <c r="AP17" s="46"/>
      <c r="AQ17" s="70" t="s">
        <v>113</v>
      </c>
      <c r="AR17" s="46">
        <v>31</v>
      </c>
      <c r="AS17" s="46">
        <v>105</v>
      </c>
      <c r="AT17" s="46">
        <v>311</v>
      </c>
      <c r="AU17" s="46">
        <v>94</v>
      </c>
      <c r="AV17" s="46">
        <v>25</v>
      </c>
      <c r="AW17" s="46">
        <v>20</v>
      </c>
      <c r="AX17" s="46">
        <v>218</v>
      </c>
      <c r="AY17" s="46"/>
      <c r="AZ17" s="46"/>
      <c r="BA17" s="70" t="s">
        <v>113</v>
      </c>
      <c r="BB17" s="46">
        <v>5</v>
      </c>
      <c r="BC17" s="46">
        <v>44</v>
      </c>
      <c r="BD17" s="46">
        <v>63</v>
      </c>
      <c r="BE17" s="46">
        <v>62</v>
      </c>
      <c r="BF17" s="46">
        <v>3</v>
      </c>
      <c r="BG17" s="46">
        <v>1</v>
      </c>
      <c r="BH17" s="46">
        <v>128</v>
      </c>
      <c r="BI17" s="46"/>
      <c r="BJ17" s="46"/>
      <c r="BK17" s="70" t="s">
        <v>113</v>
      </c>
      <c r="BL17" s="46">
        <v>19</v>
      </c>
      <c r="BM17" s="46">
        <v>84</v>
      </c>
      <c r="BN17" s="46">
        <v>204</v>
      </c>
      <c r="BO17" s="46">
        <v>95</v>
      </c>
      <c r="BP17" s="46">
        <v>16</v>
      </c>
      <c r="BQ17" s="46">
        <v>9</v>
      </c>
      <c r="BR17" s="46">
        <v>197</v>
      </c>
    </row>
    <row r="18" spans="1:70" ht="16" x14ac:dyDescent="0.2">
      <c r="A18" s="53"/>
      <c r="B18" s="46"/>
      <c r="C18" s="70" t="s">
        <v>87</v>
      </c>
      <c r="D18" s="46"/>
      <c r="E18" s="46"/>
      <c r="F18" s="46"/>
      <c r="G18" s="46"/>
      <c r="H18" s="46"/>
      <c r="I18" s="46"/>
      <c r="J18" s="46"/>
      <c r="K18" s="46"/>
      <c r="L18" s="46"/>
      <c r="M18" s="70" t="s">
        <v>87</v>
      </c>
      <c r="N18" s="46"/>
      <c r="O18" s="46"/>
      <c r="P18" s="46"/>
      <c r="Q18" s="46"/>
      <c r="R18" s="46"/>
      <c r="S18" s="46"/>
      <c r="T18" s="46"/>
      <c r="U18" s="46"/>
      <c r="V18" s="46"/>
      <c r="W18" s="70" t="s">
        <v>87</v>
      </c>
      <c r="X18" s="46"/>
      <c r="Y18" s="46"/>
      <c r="Z18" s="46"/>
      <c r="AA18" s="46"/>
      <c r="AB18" s="46"/>
      <c r="AC18" s="46"/>
      <c r="AD18" s="46"/>
      <c r="AE18" s="46"/>
      <c r="AF18" s="46"/>
      <c r="AG18" s="70" t="s">
        <v>87</v>
      </c>
      <c r="AH18" s="46"/>
      <c r="AI18" s="46"/>
      <c r="AJ18" s="46"/>
      <c r="AK18" s="46"/>
      <c r="AL18" s="46"/>
      <c r="AM18" s="46"/>
      <c r="AN18" s="46"/>
      <c r="AO18" s="46"/>
      <c r="AP18" s="46"/>
      <c r="AQ18" s="70" t="s">
        <v>87</v>
      </c>
      <c r="AR18" s="46"/>
      <c r="AS18" s="46"/>
      <c r="AT18" s="46"/>
      <c r="AU18" s="46"/>
      <c r="AV18" s="46"/>
      <c r="AW18" s="46"/>
      <c r="AX18" s="46"/>
      <c r="AY18" s="46"/>
      <c r="AZ18" s="46"/>
      <c r="BA18" s="70" t="s">
        <v>87</v>
      </c>
      <c r="BB18" s="46"/>
      <c r="BC18" s="46"/>
      <c r="BD18" s="46"/>
      <c r="BE18" s="46"/>
      <c r="BF18" s="46"/>
      <c r="BG18" s="46"/>
      <c r="BH18" s="46"/>
      <c r="BI18" s="46"/>
      <c r="BJ18" s="46"/>
      <c r="BK18" s="70" t="s">
        <v>87</v>
      </c>
      <c r="BL18" s="46"/>
      <c r="BM18" s="46"/>
      <c r="BN18" s="46"/>
      <c r="BO18" s="46"/>
      <c r="BP18" s="46"/>
      <c r="BQ18" s="46"/>
      <c r="BR18" s="46"/>
    </row>
    <row r="19" spans="1:70" ht="16" x14ac:dyDescent="0.2">
      <c r="A19" s="53"/>
      <c r="B19" s="46" t="s">
        <v>88</v>
      </c>
      <c r="C19" t="s">
        <v>86</v>
      </c>
      <c r="D19" s="46">
        <v>42</v>
      </c>
      <c r="E19" s="46">
        <v>0</v>
      </c>
      <c r="F19" s="46">
        <v>640</v>
      </c>
      <c r="G19" s="46">
        <v>276</v>
      </c>
      <c r="H19" s="46">
        <v>48</v>
      </c>
      <c r="I19" s="46">
        <v>29</v>
      </c>
      <c r="J19" s="46">
        <v>731</v>
      </c>
      <c r="K19" s="46"/>
      <c r="L19" s="46" t="s">
        <v>88</v>
      </c>
      <c r="M19" t="s">
        <v>86</v>
      </c>
      <c r="N19" s="46">
        <v>124</v>
      </c>
      <c r="O19" s="46">
        <v>2</v>
      </c>
      <c r="P19" s="46">
        <v>595</v>
      </c>
      <c r="Q19" s="46">
        <v>165</v>
      </c>
      <c r="R19" s="46">
        <v>48</v>
      </c>
      <c r="S19" s="46">
        <v>25</v>
      </c>
      <c r="T19" s="46">
        <v>661</v>
      </c>
      <c r="U19" s="46"/>
      <c r="V19" s="46" t="s">
        <v>88</v>
      </c>
      <c r="W19" t="s">
        <v>86</v>
      </c>
      <c r="X19" s="46">
        <v>150</v>
      </c>
      <c r="Y19" s="46">
        <v>0</v>
      </c>
      <c r="Z19" s="46">
        <v>833</v>
      </c>
      <c r="AA19" s="46">
        <v>203</v>
      </c>
      <c r="AB19" s="46">
        <v>24</v>
      </c>
      <c r="AC19" s="46">
        <v>14</v>
      </c>
      <c r="AD19" s="46">
        <v>717</v>
      </c>
      <c r="AE19" s="46"/>
      <c r="AF19" s="46" t="s">
        <v>88</v>
      </c>
      <c r="AG19" t="s">
        <v>86</v>
      </c>
      <c r="AH19" s="46">
        <v>71</v>
      </c>
      <c r="AI19" s="46">
        <v>8</v>
      </c>
      <c r="AJ19" s="46">
        <v>860</v>
      </c>
      <c r="AK19" s="46">
        <v>435</v>
      </c>
      <c r="AL19" s="46">
        <v>66</v>
      </c>
      <c r="AM19" s="46">
        <v>43</v>
      </c>
      <c r="AN19" s="46">
        <v>1004</v>
      </c>
      <c r="AO19" s="46"/>
      <c r="AP19" s="46" t="s">
        <v>88</v>
      </c>
      <c r="AQ19" t="s">
        <v>86</v>
      </c>
      <c r="AR19" s="46">
        <v>71</v>
      </c>
      <c r="AS19" s="46">
        <v>62</v>
      </c>
      <c r="AT19" s="46">
        <v>860</v>
      </c>
      <c r="AU19" s="46">
        <v>163</v>
      </c>
      <c r="AV19" s="46">
        <v>23</v>
      </c>
      <c r="AW19" s="46">
        <v>14</v>
      </c>
      <c r="AX19" s="46">
        <v>642</v>
      </c>
      <c r="AY19" s="46"/>
      <c r="AZ19" s="46" t="s">
        <v>88</v>
      </c>
      <c r="BA19" t="s">
        <v>86</v>
      </c>
      <c r="BB19" s="46">
        <v>140</v>
      </c>
      <c r="BC19" s="46">
        <v>0</v>
      </c>
      <c r="BD19" s="46">
        <v>553</v>
      </c>
      <c r="BE19" s="46">
        <v>201</v>
      </c>
      <c r="BF19" s="46">
        <v>70</v>
      </c>
      <c r="BG19" s="46">
        <v>48</v>
      </c>
      <c r="BH19" s="46">
        <v>572</v>
      </c>
      <c r="BI19" s="46"/>
      <c r="BJ19" s="46" t="s">
        <v>88</v>
      </c>
      <c r="BK19" t="s">
        <v>86</v>
      </c>
      <c r="BL19" s="46">
        <v>213</v>
      </c>
      <c r="BM19" s="46">
        <v>3</v>
      </c>
      <c r="BN19" s="46">
        <v>888</v>
      </c>
      <c r="BO19" s="46">
        <v>289</v>
      </c>
      <c r="BP19" s="46">
        <v>68</v>
      </c>
      <c r="BQ19" s="46">
        <v>32</v>
      </c>
      <c r="BR19" s="46">
        <v>790</v>
      </c>
    </row>
    <row r="20" spans="1:70" ht="16" x14ac:dyDescent="0.2">
      <c r="A20" s="53"/>
      <c r="B20" s="46"/>
      <c r="C20" s="69" t="s">
        <v>111</v>
      </c>
      <c r="D20" s="46">
        <v>29</v>
      </c>
      <c r="E20" s="46">
        <v>110</v>
      </c>
      <c r="F20" s="46">
        <v>690</v>
      </c>
      <c r="G20" s="46">
        <v>284</v>
      </c>
      <c r="H20" s="46">
        <v>37</v>
      </c>
      <c r="I20" s="46">
        <v>28</v>
      </c>
      <c r="J20" s="46">
        <v>620</v>
      </c>
      <c r="K20" s="46"/>
      <c r="L20" s="46"/>
      <c r="M20" s="69" t="s">
        <v>111</v>
      </c>
      <c r="N20" s="46">
        <v>80</v>
      </c>
      <c r="O20" s="46">
        <v>37</v>
      </c>
      <c r="P20" s="46">
        <v>630</v>
      </c>
      <c r="Q20" s="46">
        <v>152</v>
      </c>
      <c r="R20" s="46">
        <v>51</v>
      </c>
      <c r="S20" s="46">
        <v>31</v>
      </c>
      <c r="T20" s="46">
        <v>574</v>
      </c>
      <c r="U20" s="46"/>
      <c r="V20" s="46"/>
      <c r="W20" s="69" t="s">
        <v>111</v>
      </c>
      <c r="X20" s="46">
        <v>58</v>
      </c>
      <c r="Y20" s="46">
        <v>17</v>
      </c>
      <c r="Z20" s="46">
        <v>610</v>
      </c>
      <c r="AA20" s="46">
        <v>137</v>
      </c>
      <c r="AB20" s="46">
        <v>29</v>
      </c>
      <c r="AC20" s="46">
        <v>18</v>
      </c>
      <c r="AD20" s="46">
        <v>513</v>
      </c>
      <c r="AE20" s="46"/>
      <c r="AF20" s="46"/>
      <c r="AG20" s="69" t="s">
        <v>111</v>
      </c>
      <c r="AH20" s="46">
        <v>36</v>
      </c>
      <c r="AI20" s="46">
        <v>120</v>
      </c>
      <c r="AJ20" s="46">
        <v>684</v>
      </c>
      <c r="AK20" s="46">
        <v>300</v>
      </c>
      <c r="AL20" s="46">
        <v>30</v>
      </c>
      <c r="AM20" s="46">
        <v>20</v>
      </c>
      <c r="AN20" s="46">
        <v>698</v>
      </c>
      <c r="AO20" s="46"/>
      <c r="AP20" s="46"/>
      <c r="AQ20" s="69" t="s">
        <v>111</v>
      </c>
      <c r="AR20" s="46">
        <v>36</v>
      </c>
      <c r="AS20" s="46">
        <v>202</v>
      </c>
      <c r="AT20" s="46">
        <v>684</v>
      </c>
      <c r="AU20" s="46">
        <v>264</v>
      </c>
      <c r="AV20" s="46">
        <v>41</v>
      </c>
      <c r="AW20" s="46">
        <v>30</v>
      </c>
      <c r="AX20" s="46">
        <v>752</v>
      </c>
      <c r="AY20" s="46"/>
      <c r="AZ20" s="46"/>
      <c r="BA20" s="69" t="s">
        <v>111</v>
      </c>
      <c r="BB20" s="46">
        <v>28</v>
      </c>
      <c r="BC20" s="46">
        <v>13</v>
      </c>
      <c r="BD20" s="46">
        <v>294</v>
      </c>
      <c r="BE20" s="46">
        <v>131</v>
      </c>
      <c r="BF20" s="46">
        <v>20</v>
      </c>
      <c r="BG20" s="46">
        <v>14</v>
      </c>
      <c r="BH20" s="46">
        <v>275</v>
      </c>
      <c r="BI20" s="46"/>
      <c r="BJ20" s="46"/>
      <c r="BK20" s="69" t="s">
        <v>111</v>
      </c>
      <c r="BL20" s="46">
        <v>9</v>
      </c>
      <c r="BM20" s="46">
        <v>36</v>
      </c>
      <c r="BN20" s="46">
        <v>326</v>
      </c>
      <c r="BO20" s="46">
        <v>136</v>
      </c>
      <c r="BP20" s="46">
        <v>30</v>
      </c>
      <c r="BQ20" s="46">
        <v>9</v>
      </c>
      <c r="BR20" s="46">
        <v>476</v>
      </c>
    </row>
    <row r="21" spans="1:70" ht="16" x14ac:dyDescent="0.2">
      <c r="A21" s="53"/>
      <c r="B21" s="46"/>
      <c r="C21" s="70" t="s">
        <v>112</v>
      </c>
      <c r="D21" s="46">
        <v>34</v>
      </c>
      <c r="E21" s="46">
        <v>270</v>
      </c>
      <c r="F21" s="46">
        <v>632</v>
      </c>
      <c r="G21" s="46">
        <v>259</v>
      </c>
      <c r="H21" s="46">
        <v>28</v>
      </c>
      <c r="I21" s="46">
        <v>13</v>
      </c>
      <c r="J21" s="46">
        <v>562</v>
      </c>
      <c r="K21" s="46"/>
      <c r="L21" s="46"/>
      <c r="M21" s="70" t="s">
        <v>112</v>
      </c>
      <c r="N21" s="46">
        <v>161</v>
      </c>
      <c r="O21" s="46">
        <v>86</v>
      </c>
      <c r="P21" s="46">
        <v>659</v>
      </c>
      <c r="Q21" s="46">
        <v>162</v>
      </c>
      <c r="R21" s="46">
        <v>29</v>
      </c>
      <c r="S21" s="46">
        <v>20</v>
      </c>
      <c r="T21" s="46">
        <v>589</v>
      </c>
      <c r="U21" s="46"/>
      <c r="V21" s="46"/>
      <c r="W21" s="70" t="s">
        <v>112</v>
      </c>
      <c r="X21" s="46">
        <v>68</v>
      </c>
      <c r="Y21" s="46">
        <v>64</v>
      </c>
      <c r="Z21" s="46">
        <v>707</v>
      </c>
      <c r="AA21" s="46">
        <v>271</v>
      </c>
      <c r="AB21" s="46">
        <v>35</v>
      </c>
      <c r="AC21" s="46">
        <v>22</v>
      </c>
      <c r="AD21" s="46">
        <v>642</v>
      </c>
      <c r="AE21" s="46"/>
      <c r="AF21" s="46"/>
      <c r="AG21" s="70" t="s">
        <v>112</v>
      </c>
      <c r="AH21" s="46">
        <v>131</v>
      </c>
      <c r="AI21" s="46">
        <v>197</v>
      </c>
      <c r="AJ21" s="46">
        <v>801</v>
      </c>
      <c r="AK21" s="46">
        <v>224</v>
      </c>
      <c r="AL21" s="46">
        <v>43</v>
      </c>
      <c r="AM21" s="46">
        <v>23</v>
      </c>
      <c r="AN21" s="46">
        <v>698</v>
      </c>
      <c r="AO21" s="46"/>
      <c r="AP21" s="46"/>
      <c r="AQ21" s="70" t="s">
        <v>112</v>
      </c>
      <c r="AR21" s="46">
        <v>131</v>
      </c>
      <c r="AS21" s="46">
        <v>107</v>
      </c>
      <c r="AT21" s="46">
        <v>801</v>
      </c>
      <c r="AU21" s="46">
        <v>335</v>
      </c>
      <c r="AV21" s="46">
        <v>60</v>
      </c>
      <c r="AW21" s="46">
        <v>49</v>
      </c>
      <c r="AX21" s="46">
        <v>751</v>
      </c>
      <c r="AY21" s="46"/>
      <c r="AZ21" s="46"/>
      <c r="BA21" s="70" t="s">
        <v>112</v>
      </c>
      <c r="BB21" s="46">
        <v>27</v>
      </c>
      <c r="BC21" s="46">
        <v>137</v>
      </c>
      <c r="BD21" s="46">
        <v>338</v>
      </c>
      <c r="BE21" s="46">
        <v>180</v>
      </c>
      <c r="BF21" s="46">
        <v>12</v>
      </c>
      <c r="BG21" s="46">
        <v>8</v>
      </c>
      <c r="BH21" s="46">
        <v>379</v>
      </c>
      <c r="BI21" s="46"/>
      <c r="BJ21" s="46"/>
      <c r="BK21" s="70" t="s">
        <v>112</v>
      </c>
      <c r="BL21" s="46">
        <v>61</v>
      </c>
      <c r="BM21" s="46">
        <v>349</v>
      </c>
      <c r="BN21" s="46">
        <v>692</v>
      </c>
      <c r="BO21" s="46">
        <v>426</v>
      </c>
      <c r="BP21" s="46">
        <v>44</v>
      </c>
      <c r="BQ21" s="46">
        <v>35</v>
      </c>
      <c r="BR21" s="46">
        <v>886</v>
      </c>
    </row>
    <row r="22" spans="1:70" ht="16" x14ac:dyDescent="0.2">
      <c r="A22" s="53"/>
      <c r="B22" s="46"/>
      <c r="C22" s="70" t="s">
        <v>113</v>
      </c>
      <c r="D22" s="46">
        <v>67</v>
      </c>
      <c r="E22" s="46">
        <v>243</v>
      </c>
      <c r="F22" s="46">
        <v>817</v>
      </c>
      <c r="G22" s="46">
        <v>471</v>
      </c>
      <c r="H22" s="46">
        <v>31</v>
      </c>
      <c r="I22" s="46">
        <v>24</v>
      </c>
      <c r="J22" s="46">
        <v>940</v>
      </c>
      <c r="K22" s="46"/>
      <c r="L22" s="46"/>
      <c r="M22" s="70" t="s">
        <v>113</v>
      </c>
      <c r="N22" s="46">
        <v>124</v>
      </c>
      <c r="O22" s="46">
        <v>79</v>
      </c>
      <c r="P22" s="46">
        <v>738</v>
      </c>
      <c r="Q22" s="46">
        <v>259</v>
      </c>
      <c r="R22" s="46">
        <v>67</v>
      </c>
      <c r="S22" s="46">
        <v>46</v>
      </c>
      <c r="T22" s="46">
        <v>642</v>
      </c>
      <c r="U22" s="46"/>
      <c r="V22" s="46"/>
      <c r="W22" s="70" t="s">
        <v>113</v>
      </c>
      <c r="X22" s="46">
        <v>110</v>
      </c>
      <c r="Y22" s="46">
        <v>54</v>
      </c>
      <c r="Z22" s="46">
        <v>923</v>
      </c>
      <c r="AA22" s="46">
        <v>317</v>
      </c>
      <c r="AB22" s="46">
        <v>43</v>
      </c>
      <c r="AC22" s="46">
        <v>33</v>
      </c>
      <c r="AD22" s="46">
        <v>701</v>
      </c>
      <c r="AE22" s="46"/>
      <c r="AF22" s="46"/>
      <c r="AG22" s="70" t="s">
        <v>113</v>
      </c>
      <c r="AH22" s="46">
        <v>111</v>
      </c>
      <c r="AI22" s="46">
        <v>225</v>
      </c>
      <c r="AJ22" s="46">
        <v>893</v>
      </c>
      <c r="AK22" s="46">
        <v>314</v>
      </c>
      <c r="AL22" s="46">
        <v>52</v>
      </c>
      <c r="AM22" s="46">
        <v>31</v>
      </c>
      <c r="AN22" s="46">
        <v>801</v>
      </c>
      <c r="AO22" s="46"/>
      <c r="AP22" s="46"/>
      <c r="AQ22" s="70" t="s">
        <v>113</v>
      </c>
      <c r="AR22" s="46">
        <v>111</v>
      </c>
      <c r="AS22" s="46">
        <v>259</v>
      </c>
      <c r="AT22" s="46">
        <v>893</v>
      </c>
      <c r="AU22" s="46">
        <v>287</v>
      </c>
      <c r="AV22" s="46">
        <v>41</v>
      </c>
      <c r="AW22" s="46">
        <v>32</v>
      </c>
      <c r="AX22" s="46">
        <v>698</v>
      </c>
      <c r="AY22" s="46"/>
      <c r="AZ22" s="46"/>
      <c r="BA22" s="70" t="s">
        <v>113</v>
      </c>
      <c r="BB22" s="46">
        <v>38</v>
      </c>
      <c r="BC22" s="46">
        <v>136</v>
      </c>
      <c r="BD22" s="46">
        <v>355</v>
      </c>
      <c r="BE22" s="46">
        <v>146</v>
      </c>
      <c r="BF22" s="46">
        <v>5</v>
      </c>
      <c r="BG22" s="46">
        <v>2</v>
      </c>
      <c r="BH22" s="46">
        <v>316</v>
      </c>
      <c r="BI22" s="46"/>
      <c r="BJ22" s="46"/>
      <c r="BK22" s="70" t="s">
        <v>113</v>
      </c>
      <c r="BL22" s="46">
        <v>45</v>
      </c>
      <c r="BM22" s="46">
        <v>248</v>
      </c>
      <c r="BN22" s="46">
        <v>491</v>
      </c>
      <c r="BO22" s="46">
        <v>216</v>
      </c>
      <c r="BP22" s="46">
        <v>87</v>
      </c>
      <c r="BQ22" s="46">
        <v>19</v>
      </c>
      <c r="BR22" s="46">
        <v>471</v>
      </c>
    </row>
    <row r="23" spans="1:70" ht="16" x14ac:dyDescent="0.2">
      <c r="A23" s="53"/>
      <c r="B23" s="46"/>
      <c r="C23" s="70" t="s">
        <v>87</v>
      </c>
      <c r="D23" s="46"/>
      <c r="E23" s="46"/>
      <c r="F23" s="46"/>
      <c r="G23" s="46"/>
      <c r="H23" s="46" t="s">
        <v>89</v>
      </c>
      <c r="I23" s="46" t="s">
        <v>90</v>
      </c>
      <c r="J23" s="46"/>
      <c r="K23" s="46"/>
      <c r="L23" s="46"/>
      <c r="M23" s="70" t="s">
        <v>87</v>
      </c>
      <c r="N23" s="46"/>
      <c r="O23" s="46"/>
      <c r="P23" s="46"/>
      <c r="Q23" s="46"/>
      <c r="R23" s="46" t="s">
        <v>89</v>
      </c>
      <c r="S23" s="46" t="s">
        <v>90</v>
      </c>
      <c r="T23" s="46"/>
      <c r="U23" s="46"/>
      <c r="V23" s="46"/>
      <c r="W23" s="70" t="s">
        <v>87</v>
      </c>
      <c r="X23" s="46"/>
      <c r="Y23" s="46"/>
      <c r="Z23" s="46"/>
      <c r="AA23" s="46"/>
      <c r="AB23" s="46" t="s">
        <v>89</v>
      </c>
      <c r="AC23" s="46" t="s">
        <v>90</v>
      </c>
      <c r="AD23" s="46"/>
      <c r="AE23" s="46"/>
      <c r="AF23" s="46"/>
      <c r="AG23" s="70" t="s">
        <v>87</v>
      </c>
      <c r="AH23" s="46"/>
      <c r="AI23" s="46"/>
      <c r="AJ23" s="46"/>
      <c r="AK23" s="46"/>
      <c r="AL23" s="46" t="s">
        <v>89</v>
      </c>
      <c r="AM23" s="46" t="s">
        <v>90</v>
      </c>
      <c r="AN23" s="46"/>
      <c r="AO23" s="46"/>
      <c r="AP23" s="46"/>
      <c r="AQ23" s="70" t="s">
        <v>87</v>
      </c>
      <c r="AR23" s="46"/>
      <c r="AS23" s="46"/>
      <c r="AT23" s="46"/>
      <c r="AU23" s="46"/>
      <c r="AV23" s="46" t="s">
        <v>89</v>
      </c>
      <c r="AW23" s="46" t="s">
        <v>90</v>
      </c>
      <c r="AX23" s="46"/>
      <c r="AY23" s="46"/>
      <c r="AZ23" s="46"/>
      <c r="BA23" s="70" t="s">
        <v>87</v>
      </c>
      <c r="BB23" s="46"/>
      <c r="BC23" s="46"/>
      <c r="BD23" s="46"/>
      <c r="BE23" s="46"/>
      <c r="BF23" s="46" t="s">
        <v>89</v>
      </c>
      <c r="BG23" s="46" t="s">
        <v>90</v>
      </c>
      <c r="BH23" s="46"/>
      <c r="BI23" s="46"/>
      <c r="BJ23" s="46"/>
      <c r="BK23" s="70" t="s">
        <v>87</v>
      </c>
      <c r="BL23" s="46"/>
      <c r="BM23" s="46"/>
      <c r="BN23" s="46"/>
      <c r="BO23" s="46"/>
      <c r="BP23" s="46" t="s">
        <v>89</v>
      </c>
      <c r="BQ23" s="46" t="s">
        <v>90</v>
      </c>
      <c r="BR23" s="46"/>
    </row>
    <row r="24" spans="1:70" ht="16" x14ac:dyDescent="0.2">
      <c r="A24" s="53"/>
      <c r="B24" s="46" t="s">
        <v>91</v>
      </c>
      <c r="C24" t="s">
        <v>86</v>
      </c>
      <c r="D24" s="46">
        <v>6.5625</v>
      </c>
      <c r="E24" s="46">
        <v>0</v>
      </c>
      <c r="F24" s="46"/>
      <c r="G24" s="46">
        <v>37.756497899999999</v>
      </c>
      <c r="H24" s="46">
        <v>6.5663474700000002</v>
      </c>
      <c r="I24" s="46">
        <v>10.5072464</v>
      </c>
      <c r="J24" s="46"/>
      <c r="K24" s="46"/>
      <c r="L24" s="46" t="s">
        <v>91</v>
      </c>
      <c r="M24" t="s">
        <v>86</v>
      </c>
      <c r="N24" s="46">
        <v>20.840336099999998</v>
      </c>
      <c r="O24" s="46">
        <v>0.33613444999999997</v>
      </c>
      <c r="P24" s="46"/>
      <c r="Q24" s="46">
        <v>24.9621785</v>
      </c>
      <c r="R24" s="46">
        <v>7.2617246599999996</v>
      </c>
      <c r="S24" s="46">
        <v>15.1515152</v>
      </c>
      <c r="T24" s="46"/>
      <c r="U24" s="46"/>
      <c r="V24" s="46" t="s">
        <v>91</v>
      </c>
      <c r="W24" t="s">
        <v>86</v>
      </c>
      <c r="X24" s="46">
        <v>18.007202899999999</v>
      </c>
      <c r="Y24" s="46">
        <v>0</v>
      </c>
      <c r="Z24" s="46"/>
      <c r="AA24" s="46">
        <v>28.312412800000001</v>
      </c>
      <c r="AB24" s="46">
        <v>3.3472803299999998</v>
      </c>
      <c r="AC24" s="46">
        <v>6.8965517199999997</v>
      </c>
      <c r="AD24" s="46"/>
      <c r="AE24" s="46"/>
      <c r="AF24" s="46" t="s">
        <v>91</v>
      </c>
      <c r="AG24" t="s">
        <v>86</v>
      </c>
      <c r="AH24" s="46">
        <v>8.2558139500000003</v>
      </c>
      <c r="AI24" s="46">
        <v>0.93023255800000004</v>
      </c>
      <c r="AJ24" s="46"/>
      <c r="AK24" s="46">
        <v>43.326693200000001</v>
      </c>
      <c r="AL24" s="46">
        <v>6.5737051800000001</v>
      </c>
      <c r="AM24" s="46">
        <v>9.8850574699999996</v>
      </c>
      <c r="AN24" s="46"/>
      <c r="AO24" s="46"/>
      <c r="AP24" s="46" t="s">
        <v>91</v>
      </c>
      <c r="AQ24" t="s">
        <v>86</v>
      </c>
      <c r="AR24" s="46">
        <v>8.2558139500000003</v>
      </c>
      <c r="AS24" s="46">
        <v>7.2093023299999999</v>
      </c>
      <c r="AT24" s="46"/>
      <c r="AU24" s="46">
        <v>25.389408100000001</v>
      </c>
      <c r="AV24" s="46">
        <v>3.58255452</v>
      </c>
      <c r="AW24" s="46">
        <v>8.5889570600000003</v>
      </c>
      <c r="AX24" s="46"/>
      <c r="AY24" s="46"/>
      <c r="AZ24" s="46" t="s">
        <v>91</v>
      </c>
      <c r="BA24" t="s">
        <v>86</v>
      </c>
      <c r="BB24" s="46">
        <v>25.316455699999999</v>
      </c>
      <c r="BC24" s="46">
        <v>0</v>
      </c>
      <c r="BD24" s="46"/>
      <c r="BE24" s="46">
        <v>35.1398601</v>
      </c>
      <c r="BF24" s="46">
        <v>12.237762200000001</v>
      </c>
      <c r="BG24" s="46">
        <v>23.880597000000002</v>
      </c>
      <c r="BH24" s="46"/>
      <c r="BI24" s="46"/>
      <c r="BJ24" s="46" t="s">
        <v>91</v>
      </c>
      <c r="BK24" t="s">
        <v>86</v>
      </c>
      <c r="BL24" s="46">
        <v>23.986486500000002</v>
      </c>
      <c r="BM24" s="46">
        <v>0.33783784</v>
      </c>
      <c r="BN24" s="46"/>
      <c r="BO24" s="46">
        <v>36.582278500000001</v>
      </c>
      <c r="BP24" s="46">
        <v>8.6075949400000002</v>
      </c>
      <c r="BQ24" s="46">
        <v>11.072664400000001</v>
      </c>
      <c r="BR24" s="46"/>
    </row>
    <row r="25" spans="1:70" ht="16" x14ac:dyDescent="0.2">
      <c r="A25" s="53"/>
      <c r="B25" s="46"/>
      <c r="C25" s="69" t="s">
        <v>111</v>
      </c>
      <c r="D25" s="46">
        <v>4.2028985499999996</v>
      </c>
      <c r="E25" s="46">
        <v>15.942029</v>
      </c>
      <c r="F25" s="46"/>
      <c r="G25" s="46">
        <v>45.806451600000003</v>
      </c>
      <c r="H25" s="46">
        <v>5.9677419399999998</v>
      </c>
      <c r="I25" s="46">
        <v>9.8591549300000008</v>
      </c>
      <c r="J25" s="46"/>
      <c r="K25" s="46"/>
      <c r="L25" s="46"/>
      <c r="M25" s="69" t="s">
        <v>111</v>
      </c>
      <c r="N25" s="46">
        <v>12.6984127</v>
      </c>
      <c r="O25" s="46">
        <v>5.8730158699999997</v>
      </c>
      <c r="P25" s="46"/>
      <c r="Q25" s="46">
        <v>26.480836199999999</v>
      </c>
      <c r="R25" s="46">
        <v>8.8850174200000005</v>
      </c>
      <c r="S25" s="46">
        <v>20.3947368</v>
      </c>
      <c r="T25" s="46"/>
      <c r="U25" s="46"/>
      <c r="V25" s="46"/>
      <c r="W25" s="69" t="s">
        <v>111</v>
      </c>
      <c r="X25" s="46">
        <v>9.5081967200000008</v>
      </c>
      <c r="Y25" s="46">
        <v>2.7868852500000001</v>
      </c>
      <c r="Z25" s="46"/>
      <c r="AA25" s="46">
        <v>26.705653000000002</v>
      </c>
      <c r="AB25" s="46">
        <v>5.6530214399999998</v>
      </c>
      <c r="AC25" s="46">
        <v>13.138686099999999</v>
      </c>
      <c r="AD25" s="46"/>
      <c r="AE25" s="46"/>
      <c r="AF25" s="46"/>
      <c r="AG25" s="69" t="s">
        <v>111</v>
      </c>
      <c r="AH25" s="46">
        <v>5.2631578899999996</v>
      </c>
      <c r="AI25" s="46">
        <v>40</v>
      </c>
      <c r="AJ25" s="46"/>
      <c r="AK25" s="46">
        <v>42.979942700000002</v>
      </c>
      <c r="AL25" s="46">
        <v>4.2979942700000002</v>
      </c>
      <c r="AM25" s="46">
        <v>6.6666666699999997</v>
      </c>
      <c r="AN25" s="46"/>
      <c r="AO25" s="46"/>
      <c r="AP25" s="46"/>
      <c r="AQ25" s="69" t="s">
        <v>111</v>
      </c>
      <c r="AR25" s="46">
        <v>5.2631578899999996</v>
      </c>
      <c r="AS25" s="46">
        <v>29.532163700000002</v>
      </c>
      <c r="AT25" s="46"/>
      <c r="AU25" s="46">
        <v>35.106383000000001</v>
      </c>
      <c r="AV25" s="46">
        <v>5.4521276600000004</v>
      </c>
      <c r="AW25" s="46">
        <v>11.363636400000001</v>
      </c>
      <c r="AX25" s="46"/>
      <c r="AY25" s="46"/>
      <c r="AZ25" s="46"/>
      <c r="BA25" s="69" t="s">
        <v>111</v>
      </c>
      <c r="BB25" s="46">
        <v>9.5238095200000004</v>
      </c>
      <c r="BC25" s="46">
        <v>4.4217687100000003</v>
      </c>
      <c r="BD25" s="46"/>
      <c r="BE25" s="46">
        <v>47.636363600000003</v>
      </c>
      <c r="BF25" s="46">
        <v>7.2727272699999999</v>
      </c>
      <c r="BG25" s="46">
        <v>10.687022900000001</v>
      </c>
      <c r="BH25" s="46"/>
      <c r="BI25" s="46"/>
      <c r="BJ25" s="46"/>
      <c r="BK25" s="69" t="s">
        <v>111</v>
      </c>
      <c r="BL25" s="46">
        <v>2.7607362000000002</v>
      </c>
      <c r="BM25" s="46">
        <v>11.042944800000001</v>
      </c>
      <c r="BN25" s="46"/>
      <c r="BO25" s="46">
        <v>28.571428600000001</v>
      </c>
      <c r="BP25" s="46">
        <v>6.3025210100000004</v>
      </c>
      <c r="BQ25" s="46">
        <v>6.6176470600000004</v>
      </c>
      <c r="BR25" s="46"/>
    </row>
    <row r="26" spans="1:70" ht="16" x14ac:dyDescent="0.2">
      <c r="A26" s="53"/>
      <c r="B26" s="46"/>
      <c r="C26" s="70" t="s">
        <v>112</v>
      </c>
      <c r="D26" s="46">
        <v>5.3797468400000001</v>
      </c>
      <c r="E26" s="46">
        <v>42.721519000000001</v>
      </c>
      <c r="F26" s="46"/>
      <c r="G26" s="46">
        <v>46.085409300000002</v>
      </c>
      <c r="H26" s="46">
        <v>4.9822064099999999</v>
      </c>
      <c r="I26" s="46">
        <v>5.01930502</v>
      </c>
      <c r="J26" s="46"/>
      <c r="K26" s="46"/>
      <c r="L26" s="46"/>
      <c r="M26" s="70" t="s">
        <v>112</v>
      </c>
      <c r="N26" s="46">
        <v>24.430955999999998</v>
      </c>
      <c r="O26" s="46">
        <v>13.0500759</v>
      </c>
      <c r="P26" s="46"/>
      <c r="Q26" s="46">
        <v>27.504244499999999</v>
      </c>
      <c r="R26" s="46">
        <v>4.9235993200000001</v>
      </c>
      <c r="S26" s="46">
        <v>12.345679000000001</v>
      </c>
      <c r="T26" s="46"/>
      <c r="U26" s="46"/>
      <c r="V26" s="46"/>
      <c r="W26" s="70" t="s">
        <v>112</v>
      </c>
      <c r="X26" s="46">
        <v>9.6181046699999992</v>
      </c>
      <c r="Y26" s="46">
        <v>9.0523337999999995</v>
      </c>
      <c r="Z26" s="46"/>
      <c r="AA26" s="46">
        <v>42.211838</v>
      </c>
      <c r="AB26" s="46">
        <v>5.4517134</v>
      </c>
      <c r="AC26" s="46">
        <v>8.1180811800000008</v>
      </c>
      <c r="AD26" s="46"/>
      <c r="AE26" s="46"/>
      <c r="AF26" s="46"/>
      <c r="AG26" s="70" t="s">
        <v>112</v>
      </c>
      <c r="AH26" s="46">
        <v>16.354556800000001</v>
      </c>
      <c r="AI26" s="46">
        <v>87.946428569999995</v>
      </c>
      <c r="AJ26" s="46"/>
      <c r="AK26" s="46">
        <v>32.091690499999999</v>
      </c>
      <c r="AL26" s="46">
        <v>6.1604584500000001</v>
      </c>
      <c r="AM26" s="46">
        <v>10.267857100000001</v>
      </c>
      <c r="AN26" s="46"/>
      <c r="AO26" s="46"/>
      <c r="AP26" s="46"/>
      <c r="AQ26" s="70" t="s">
        <v>112</v>
      </c>
      <c r="AR26" s="46">
        <v>16.354556800000001</v>
      </c>
      <c r="AS26" s="46">
        <v>13.3583021</v>
      </c>
      <c r="AT26" s="46"/>
      <c r="AU26" s="46">
        <v>44.6071904</v>
      </c>
      <c r="AV26" s="46">
        <v>7.9893475399999998</v>
      </c>
      <c r="AW26" s="46">
        <v>14.6268657</v>
      </c>
      <c r="AX26" s="46"/>
      <c r="AY26" s="46"/>
      <c r="AZ26" s="46"/>
      <c r="BA26" s="70" t="s">
        <v>112</v>
      </c>
      <c r="BB26" s="46">
        <v>7.9881656799999998</v>
      </c>
      <c r="BC26" s="46">
        <v>40.532544399999999</v>
      </c>
      <c r="BD26" s="46"/>
      <c r="BE26" s="46">
        <v>47.493403700000002</v>
      </c>
      <c r="BF26" s="46">
        <v>3.1662269099999998</v>
      </c>
      <c r="BG26" s="46">
        <v>4.4444444399999998</v>
      </c>
      <c r="BH26" s="46"/>
      <c r="BI26" s="46"/>
      <c r="BJ26" s="46"/>
      <c r="BK26" s="70" t="s">
        <v>112</v>
      </c>
      <c r="BL26" s="46">
        <v>8.8150288999999997</v>
      </c>
      <c r="BM26" s="46">
        <v>50.433526000000001</v>
      </c>
      <c r="BN26" s="46"/>
      <c r="BO26" s="46">
        <v>48.081264099999999</v>
      </c>
      <c r="BP26" s="46">
        <v>4.9661399499999996</v>
      </c>
      <c r="BQ26" s="46">
        <v>8.2159624400000002</v>
      </c>
      <c r="BR26" s="46"/>
    </row>
    <row r="27" spans="1:70" ht="16" x14ac:dyDescent="0.2">
      <c r="A27" s="53"/>
      <c r="B27" s="46"/>
      <c r="C27" s="70" t="s">
        <v>113</v>
      </c>
      <c r="D27" s="46">
        <v>8.2007343899999992</v>
      </c>
      <c r="E27" s="46">
        <v>29.7429621</v>
      </c>
      <c r="F27" s="46"/>
      <c r="G27" s="46">
        <v>50.106383000000001</v>
      </c>
      <c r="H27" s="46">
        <v>3.2978723400000001</v>
      </c>
      <c r="I27" s="46">
        <v>5.0955414000000001</v>
      </c>
      <c r="J27" s="46"/>
      <c r="K27" s="46"/>
      <c r="L27" s="46"/>
      <c r="M27" s="70" t="s">
        <v>113</v>
      </c>
      <c r="N27" s="46">
        <v>16.802168000000002</v>
      </c>
      <c r="O27" s="46">
        <v>10.704606999999999</v>
      </c>
      <c r="P27" s="46"/>
      <c r="Q27" s="46">
        <v>40.342679099999998</v>
      </c>
      <c r="R27" s="46">
        <v>10.4361371</v>
      </c>
      <c r="S27" s="46">
        <v>17.760617799999999</v>
      </c>
      <c r="T27" s="46"/>
      <c r="U27" s="46"/>
      <c r="V27" s="46"/>
      <c r="W27" s="70" t="s">
        <v>113</v>
      </c>
      <c r="X27" s="46">
        <v>11.917659799999999</v>
      </c>
      <c r="Y27" s="46">
        <v>5.8504875399999996</v>
      </c>
      <c r="Z27" s="46"/>
      <c r="AA27" s="46">
        <v>45.221112699999999</v>
      </c>
      <c r="AB27" s="46">
        <v>6.1340941500000001</v>
      </c>
      <c r="AC27" s="46">
        <v>10.410094600000001</v>
      </c>
      <c r="AD27" s="46"/>
      <c r="AE27" s="46"/>
      <c r="AF27" s="46"/>
      <c r="AG27" s="70" t="s">
        <v>113</v>
      </c>
      <c r="AH27" s="46">
        <v>12.430011199999999</v>
      </c>
      <c r="AI27" s="46">
        <v>71.656050960000002</v>
      </c>
      <c r="AJ27" s="46"/>
      <c r="AK27" s="46">
        <v>39.200998800000001</v>
      </c>
      <c r="AL27" s="46">
        <v>6.4918851399999999</v>
      </c>
      <c r="AM27" s="46">
        <v>9.8726114599999999</v>
      </c>
      <c r="AN27" s="46"/>
      <c r="AO27" s="46"/>
      <c r="AP27" s="46"/>
      <c r="AQ27" s="70" t="s">
        <v>113</v>
      </c>
      <c r="AR27" s="46">
        <v>12.430011199999999</v>
      </c>
      <c r="AS27" s="46">
        <v>29.003359499999998</v>
      </c>
      <c r="AT27" s="46"/>
      <c r="AU27" s="46">
        <v>41.117478499999997</v>
      </c>
      <c r="AV27" s="46">
        <v>5.8739255000000004</v>
      </c>
      <c r="AW27" s="46">
        <v>11.1498258</v>
      </c>
      <c r="AX27" s="46"/>
      <c r="AY27" s="46"/>
      <c r="AZ27" s="46"/>
      <c r="BA27" s="70" t="s">
        <v>113</v>
      </c>
      <c r="BB27" s="46">
        <v>10.7042254</v>
      </c>
      <c r="BC27" s="46">
        <v>38.309859199999998</v>
      </c>
      <c r="BD27" s="46"/>
      <c r="BE27" s="46">
        <v>46.2025316</v>
      </c>
      <c r="BF27" s="46">
        <v>1.58227848</v>
      </c>
      <c r="BG27" s="46">
        <v>1.36986301</v>
      </c>
      <c r="BH27" s="46"/>
      <c r="BI27" s="46"/>
      <c r="BJ27" s="46"/>
      <c r="BK27" s="70" t="s">
        <v>113</v>
      </c>
      <c r="BL27" s="46">
        <v>9.1649694499999992</v>
      </c>
      <c r="BM27" s="46">
        <v>50.509165000000003</v>
      </c>
      <c r="BN27" s="46"/>
      <c r="BO27" s="46">
        <v>45.859872600000003</v>
      </c>
      <c r="BP27" s="46">
        <v>18.471337599999998</v>
      </c>
      <c r="BQ27" s="46">
        <v>8.7962962999999998</v>
      </c>
      <c r="BR27" s="46"/>
    </row>
    <row r="28" spans="1:70" ht="16" x14ac:dyDescent="0.2">
      <c r="A28" s="53"/>
      <c r="B28" s="46"/>
      <c r="C28" s="70" t="s">
        <v>87</v>
      </c>
      <c r="D28" s="46"/>
      <c r="E28" s="46"/>
      <c r="F28" s="46"/>
      <c r="G28" s="46"/>
      <c r="H28" s="46"/>
      <c r="I28" s="46"/>
      <c r="J28" s="46"/>
      <c r="K28" s="46"/>
      <c r="L28" s="46"/>
      <c r="M28" s="70" t="s">
        <v>87</v>
      </c>
      <c r="N28" s="46"/>
      <c r="O28" s="46"/>
      <c r="P28" s="46"/>
      <c r="Q28" s="46"/>
      <c r="R28" s="46"/>
      <c r="S28" s="46"/>
      <c r="T28" s="46"/>
      <c r="U28" s="46"/>
      <c r="V28" s="46"/>
      <c r="W28" s="70" t="s">
        <v>87</v>
      </c>
      <c r="X28" s="46"/>
      <c r="Y28" s="46"/>
      <c r="Z28" s="46"/>
      <c r="AA28" s="46"/>
      <c r="AB28" s="46"/>
      <c r="AC28" s="46"/>
      <c r="AD28" s="46"/>
      <c r="AE28" s="46"/>
      <c r="AF28" s="46"/>
      <c r="AG28" s="70" t="s">
        <v>87</v>
      </c>
      <c r="AH28" s="46"/>
      <c r="AI28" s="46"/>
      <c r="AJ28" s="46"/>
      <c r="AK28" s="46"/>
      <c r="AL28" s="46"/>
      <c r="AM28" s="46"/>
      <c r="AN28" s="46"/>
      <c r="AO28" s="46"/>
      <c r="AP28" s="46"/>
      <c r="AQ28" s="70" t="s">
        <v>87</v>
      </c>
      <c r="AR28" s="46"/>
      <c r="AS28" s="46"/>
      <c r="AT28" s="46"/>
      <c r="AU28" s="46"/>
      <c r="AV28" s="46"/>
      <c r="AW28" s="46"/>
      <c r="AX28" s="46"/>
      <c r="AY28" s="46"/>
      <c r="AZ28" s="46"/>
      <c r="BA28" s="70" t="s">
        <v>87</v>
      </c>
      <c r="BB28" s="46"/>
      <c r="BC28" s="46"/>
      <c r="BD28" s="46"/>
      <c r="BE28" s="46"/>
      <c r="BF28" s="46"/>
      <c r="BG28" s="46"/>
      <c r="BH28" s="46"/>
      <c r="BI28" s="46"/>
      <c r="BJ28" s="46"/>
      <c r="BK28" s="70" t="s">
        <v>87</v>
      </c>
      <c r="BL28" s="46"/>
      <c r="BM28" s="46"/>
      <c r="BN28" s="46"/>
      <c r="BO28" s="46"/>
      <c r="BP28" s="46"/>
      <c r="BQ28" s="46"/>
      <c r="BR28" s="46"/>
    </row>
    <row r="29" spans="1:70" ht="16" x14ac:dyDescent="0.2">
      <c r="A29" s="53"/>
      <c r="B29" s="46" t="s">
        <v>92</v>
      </c>
      <c r="C29" s="46"/>
      <c r="D29" s="46">
        <v>172</v>
      </c>
      <c r="E29" s="46">
        <v>623</v>
      </c>
      <c r="F29" s="46">
        <v>2779</v>
      </c>
      <c r="G29" s="46">
        <v>1290</v>
      </c>
      <c r="H29" s="46">
        <v>144</v>
      </c>
      <c r="I29" s="46">
        <v>94</v>
      </c>
      <c r="J29" s="46">
        <v>2853</v>
      </c>
      <c r="K29" s="46"/>
      <c r="L29" s="46" t="s">
        <v>92</v>
      </c>
      <c r="M29" s="46"/>
      <c r="N29" s="46">
        <v>489</v>
      </c>
      <c r="O29" s="46">
        <v>204</v>
      </c>
      <c r="P29" s="46">
        <v>2622</v>
      </c>
      <c r="Q29" s="46">
        <v>738</v>
      </c>
      <c r="R29" s="46">
        <v>195</v>
      </c>
      <c r="S29" s="46">
        <v>122</v>
      </c>
      <c r="T29" s="46">
        <v>2466</v>
      </c>
      <c r="U29" s="46"/>
      <c r="V29" s="46" t="s">
        <v>92</v>
      </c>
      <c r="W29" s="46"/>
      <c r="X29" s="46">
        <v>386</v>
      </c>
      <c r="Y29" s="46">
        <v>135</v>
      </c>
      <c r="Z29" s="46">
        <v>3073</v>
      </c>
      <c r="AA29" s="46">
        <v>928</v>
      </c>
      <c r="AB29" s="46">
        <v>131</v>
      </c>
      <c r="AC29" s="46">
        <v>87</v>
      </c>
      <c r="AD29" s="46">
        <v>2573</v>
      </c>
      <c r="AE29" s="46"/>
      <c r="AF29" s="46" t="s">
        <v>92</v>
      </c>
      <c r="AG29" s="46"/>
      <c r="AH29" s="46">
        <v>349</v>
      </c>
      <c r="AI29" s="46">
        <v>550</v>
      </c>
      <c r="AJ29" s="46">
        <v>3238</v>
      </c>
      <c r="AK29" s="46">
        <v>1273</v>
      </c>
      <c r="AL29" s="46">
        <v>191</v>
      </c>
      <c r="AM29" s="46">
        <v>117</v>
      </c>
      <c r="AN29" s="46">
        <v>3201</v>
      </c>
      <c r="AO29" s="46"/>
      <c r="AP29" s="46" t="s">
        <v>92</v>
      </c>
      <c r="AQ29" s="46"/>
      <c r="AR29" s="46">
        <v>349</v>
      </c>
      <c r="AS29" s="46">
        <v>630</v>
      </c>
      <c r="AT29" s="46">
        <v>3238</v>
      </c>
      <c r="AU29" s="46">
        <v>1049</v>
      </c>
      <c r="AV29" s="46">
        <v>165</v>
      </c>
      <c r="AW29" s="46">
        <v>125</v>
      </c>
      <c r="AX29" s="46">
        <v>2843</v>
      </c>
      <c r="AY29" s="46"/>
      <c r="AZ29" s="46" t="s">
        <v>92</v>
      </c>
      <c r="BA29" s="46"/>
      <c r="BB29" s="46">
        <v>233</v>
      </c>
      <c r="BC29" s="46">
        <v>286</v>
      </c>
      <c r="BD29" s="46">
        <v>1540</v>
      </c>
      <c r="BE29" s="46">
        <v>658</v>
      </c>
      <c r="BF29" s="46">
        <v>107</v>
      </c>
      <c r="BG29" s="46">
        <v>72</v>
      </c>
      <c r="BH29" s="46">
        <v>1542</v>
      </c>
      <c r="BI29" s="46"/>
      <c r="BJ29" s="46" t="s">
        <v>92</v>
      </c>
      <c r="BK29" s="46"/>
      <c r="BL29" s="46">
        <v>328</v>
      </c>
      <c r="BM29" s="46">
        <v>636</v>
      </c>
      <c r="BN29" s="46">
        <v>2397</v>
      </c>
      <c r="BO29" s="46">
        <v>1067</v>
      </c>
      <c r="BP29" s="46">
        <v>229</v>
      </c>
      <c r="BQ29" s="46">
        <v>95</v>
      </c>
      <c r="BR29" s="46">
        <v>2623</v>
      </c>
    </row>
    <row r="30" spans="1:70" ht="16" x14ac:dyDescent="0.2">
      <c r="A30" s="53"/>
      <c r="B30" s="46" t="s">
        <v>93</v>
      </c>
      <c r="C30" s="46"/>
      <c r="D30" s="46">
        <v>6.1892767199999996</v>
      </c>
      <c r="E30" s="46">
        <v>22.418136000000001</v>
      </c>
      <c r="F30" s="46"/>
      <c r="G30" s="46">
        <v>45.215562599999998</v>
      </c>
      <c r="H30" s="46">
        <v>5.0473186099999996</v>
      </c>
      <c r="I30" s="46">
        <v>7.2868217099999999</v>
      </c>
      <c r="J30" s="46"/>
      <c r="K30" s="46"/>
      <c r="L30" s="46" t="s">
        <v>93</v>
      </c>
      <c r="M30" s="46"/>
      <c r="N30" s="46">
        <v>18.649885600000001</v>
      </c>
      <c r="O30" s="46">
        <v>7.7803203700000001</v>
      </c>
      <c r="P30" s="46"/>
      <c r="Q30" s="46">
        <v>29.9270073</v>
      </c>
      <c r="R30" s="46">
        <v>7.9075425800000003</v>
      </c>
      <c r="S30" s="46">
        <v>16.531165300000001</v>
      </c>
      <c r="T30" s="46"/>
      <c r="U30" s="46"/>
      <c r="V30" s="46" t="s">
        <v>93</v>
      </c>
      <c r="W30" s="46"/>
      <c r="X30" s="46">
        <v>12.561015299999999</v>
      </c>
      <c r="Y30" s="46">
        <v>4.3931012000000003</v>
      </c>
      <c r="Z30" s="46"/>
      <c r="AA30" s="46">
        <v>36.066848</v>
      </c>
      <c r="AB30" s="46">
        <v>5.0913330700000001</v>
      </c>
      <c r="AC30" s="46">
        <v>9.375</v>
      </c>
      <c r="AD30" s="46"/>
      <c r="AE30" s="46"/>
      <c r="AF30" s="46" t="s">
        <v>93</v>
      </c>
      <c r="AG30" s="46"/>
      <c r="AH30" s="46">
        <v>10.7782582</v>
      </c>
      <c r="AI30" s="46">
        <v>16.985793699999999</v>
      </c>
      <c r="AJ30" s="46"/>
      <c r="AK30" s="46">
        <v>39.768822200000002</v>
      </c>
      <c r="AL30" s="46">
        <v>5.9668853500000001</v>
      </c>
      <c r="AM30" s="46">
        <v>9.1908876700000004</v>
      </c>
      <c r="AN30" s="46"/>
      <c r="AO30" s="46"/>
      <c r="AP30" s="46" t="s">
        <v>93</v>
      </c>
      <c r="AQ30" s="46"/>
      <c r="AR30" s="46">
        <v>10.7782582</v>
      </c>
      <c r="AS30" s="46">
        <v>19.456454600000001</v>
      </c>
      <c r="AT30" s="46"/>
      <c r="AU30" s="46">
        <v>36.897643299999999</v>
      </c>
      <c r="AV30" s="46">
        <v>5.8037284600000003</v>
      </c>
      <c r="AW30" s="46">
        <v>11.9161106</v>
      </c>
      <c r="AX30" s="46"/>
      <c r="AY30" s="46"/>
      <c r="AZ30" s="46" t="s">
        <v>93</v>
      </c>
      <c r="BA30" s="46"/>
      <c r="BB30" s="46">
        <v>15.1298701</v>
      </c>
      <c r="BC30" s="46">
        <v>18.571428600000001</v>
      </c>
      <c r="BD30" s="46"/>
      <c r="BE30" s="46">
        <v>42.671854699999997</v>
      </c>
      <c r="BF30" s="46">
        <v>6.9390402099999999</v>
      </c>
      <c r="BG30" s="46">
        <v>10.942249199999999</v>
      </c>
      <c r="BH30" s="46"/>
      <c r="BI30" s="46"/>
      <c r="BJ30" s="46" t="s">
        <v>93</v>
      </c>
      <c r="BK30" s="46"/>
      <c r="BL30" s="46">
        <v>13.683771399999999</v>
      </c>
      <c r="BM30" s="46">
        <v>26.5331665</v>
      </c>
      <c r="BN30" s="46"/>
      <c r="BO30" s="46">
        <v>40.678612299999998</v>
      </c>
      <c r="BP30" s="46">
        <v>8.7304613</v>
      </c>
      <c r="BQ30" s="46">
        <v>8.9034676699999995</v>
      </c>
      <c r="BR30" s="46"/>
    </row>
    <row r="31" spans="1:70" ht="16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</row>
    <row r="32" spans="1:70" ht="16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50"/>
      <c r="AQ32" s="50"/>
      <c r="AR32" s="50"/>
      <c r="AS32" s="50"/>
      <c r="AT32" s="50"/>
      <c r="AU32" s="50"/>
      <c r="AV32" s="50"/>
      <c r="AW32" s="50"/>
      <c r="AX32" s="50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</row>
    <row r="33" spans="1:70" ht="16" x14ac:dyDescent="0.2">
      <c r="A33" s="56" t="s">
        <v>25</v>
      </c>
      <c r="B33" s="46"/>
      <c r="C33" s="46"/>
      <c r="D33" s="49" t="s">
        <v>94</v>
      </c>
      <c r="E33" s="49"/>
      <c r="F33" s="49"/>
      <c r="G33" s="49"/>
      <c r="H33" s="49"/>
      <c r="I33" s="49"/>
      <c r="J33" s="49"/>
      <c r="K33" s="46"/>
      <c r="L33" s="46"/>
      <c r="M33" s="46"/>
      <c r="N33" s="49" t="s">
        <v>95</v>
      </c>
      <c r="O33" s="49"/>
      <c r="P33" s="49"/>
      <c r="Q33" s="49"/>
      <c r="R33" s="49"/>
      <c r="S33" s="49"/>
      <c r="T33" s="49"/>
      <c r="U33" s="46"/>
      <c r="V33" s="46"/>
      <c r="W33" s="46"/>
      <c r="X33" s="49" t="s">
        <v>96</v>
      </c>
      <c r="Y33" s="49"/>
      <c r="Z33" s="49"/>
      <c r="AA33" s="49"/>
      <c r="AB33" s="49"/>
      <c r="AC33" s="49"/>
      <c r="AD33" s="49"/>
      <c r="AE33" s="46"/>
      <c r="AF33" s="46"/>
      <c r="AG33" s="46"/>
      <c r="AH33" s="51" t="s">
        <v>97</v>
      </c>
      <c r="AI33" s="51"/>
      <c r="AJ33" s="51"/>
      <c r="AK33" s="51"/>
      <c r="AL33" s="51"/>
      <c r="AM33" s="51"/>
      <c r="AN33" s="51"/>
      <c r="AO33" s="46"/>
      <c r="AP33" s="46"/>
      <c r="AQ33" s="46"/>
      <c r="AR33" s="49" t="s">
        <v>98</v>
      </c>
      <c r="AS33" s="49"/>
      <c r="AT33" s="49"/>
      <c r="AU33" s="49"/>
      <c r="AV33" s="49"/>
      <c r="AW33" s="49"/>
      <c r="AX33" s="49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</row>
    <row r="34" spans="1:70" ht="16" x14ac:dyDescent="0.2">
      <c r="A34" s="56"/>
      <c r="B34" s="71" t="s">
        <v>73</v>
      </c>
      <c r="C34" s="71" t="s">
        <v>114</v>
      </c>
      <c r="D34" s="46" t="s">
        <v>71</v>
      </c>
      <c r="E34" s="46" t="s">
        <v>82</v>
      </c>
      <c r="F34" s="46" t="s">
        <v>83</v>
      </c>
      <c r="G34" s="46" t="s">
        <v>84</v>
      </c>
      <c r="H34" s="46" t="s">
        <v>35</v>
      </c>
      <c r="I34" s="46" t="s">
        <v>85</v>
      </c>
      <c r="J34" s="46" t="s">
        <v>83</v>
      </c>
      <c r="K34" s="46"/>
      <c r="L34" s="71" t="s">
        <v>73</v>
      </c>
      <c r="M34" s="71" t="s">
        <v>114</v>
      </c>
      <c r="N34" s="46" t="s">
        <v>71</v>
      </c>
      <c r="O34" s="46" t="s">
        <v>82</v>
      </c>
      <c r="P34" s="46" t="s">
        <v>83</v>
      </c>
      <c r="Q34" s="46" t="s">
        <v>84</v>
      </c>
      <c r="R34" s="46" t="s">
        <v>35</v>
      </c>
      <c r="S34" s="46" t="s">
        <v>85</v>
      </c>
      <c r="T34" s="46" t="s">
        <v>83</v>
      </c>
      <c r="U34" s="46"/>
      <c r="V34" s="71" t="s">
        <v>73</v>
      </c>
      <c r="W34" s="71" t="s">
        <v>114</v>
      </c>
      <c r="X34" s="46" t="s">
        <v>71</v>
      </c>
      <c r="Y34" s="46" t="s">
        <v>82</v>
      </c>
      <c r="Z34" s="46" t="s">
        <v>83</v>
      </c>
      <c r="AA34" s="46" t="s">
        <v>84</v>
      </c>
      <c r="AB34" s="46" t="s">
        <v>35</v>
      </c>
      <c r="AC34" s="46" t="s">
        <v>85</v>
      </c>
      <c r="AD34" s="46" t="s">
        <v>83</v>
      </c>
      <c r="AE34" s="46"/>
      <c r="AF34" s="71" t="s">
        <v>73</v>
      </c>
      <c r="AG34" s="71" t="s">
        <v>114</v>
      </c>
      <c r="AH34" s="46" t="s">
        <v>71</v>
      </c>
      <c r="AI34" s="46"/>
      <c r="AJ34" s="46" t="s">
        <v>83</v>
      </c>
      <c r="AK34" s="46" t="s">
        <v>84</v>
      </c>
      <c r="AL34" s="46" t="s">
        <v>35</v>
      </c>
      <c r="AM34" s="46" t="s">
        <v>85</v>
      </c>
      <c r="AN34" s="46" t="s">
        <v>83</v>
      </c>
      <c r="AO34" s="46"/>
      <c r="AP34" s="71" t="s">
        <v>73</v>
      </c>
      <c r="AQ34" s="71" t="s">
        <v>114</v>
      </c>
      <c r="AR34" s="46" t="s">
        <v>71</v>
      </c>
      <c r="AS34" s="46" t="s">
        <v>82</v>
      </c>
      <c r="AT34" s="46" t="s">
        <v>83</v>
      </c>
      <c r="AU34" s="46" t="s">
        <v>84</v>
      </c>
      <c r="AV34" s="46" t="s">
        <v>35</v>
      </c>
      <c r="AW34" s="46" t="s">
        <v>85</v>
      </c>
      <c r="AX34" s="46" t="s">
        <v>83</v>
      </c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</row>
    <row r="35" spans="1:70" ht="16" x14ac:dyDescent="0.2">
      <c r="A35" s="56"/>
      <c r="B35" s="46">
        <v>1</v>
      </c>
      <c r="C35" t="s">
        <v>86</v>
      </c>
      <c r="D35" s="46">
        <v>33</v>
      </c>
      <c r="E35" s="46">
        <v>24</v>
      </c>
      <c r="F35" s="46">
        <v>215</v>
      </c>
      <c r="G35" s="46">
        <v>103</v>
      </c>
      <c r="H35" s="46">
        <v>6</v>
      </c>
      <c r="I35" s="46">
        <v>4</v>
      </c>
      <c r="J35" s="46">
        <v>268</v>
      </c>
      <c r="K35" s="46"/>
      <c r="L35" s="46">
        <v>1</v>
      </c>
      <c r="M35" t="s">
        <v>86</v>
      </c>
      <c r="N35" s="46">
        <v>23</v>
      </c>
      <c r="O35" s="46">
        <v>10</v>
      </c>
      <c r="P35" s="46">
        <v>68</v>
      </c>
      <c r="Q35" s="46">
        <v>25</v>
      </c>
      <c r="R35" s="46">
        <v>6</v>
      </c>
      <c r="S35" s="46">
        <v>2</v>
      </c>
      <c r="T35" s="46">
        <v>86</v>
      </c>
      <c r="U35" s="46"/>
      <c r="V35" s="46">
        <v>1</v>
      </c>
      <c r="W35" t="s">
        <v>86</v>
      </c>
      <c r="X35" s="46">
        <v>75</v>
      </c>
      <c r="Y35" s="46">
        <v>9</v>
      </c>
      <c r="Z35" s="46">
        <v>167</v>
      </c>
      <c r="AA35" s="46">
        <v>81</v>
      </c>
      <c r="AB35" s="46">
        <v>12</v>
      </c>
      <c r="AC35" s="46">
        <v>3</v>
      </c>
      <c r="AD35" s="46">
        <v>272</v>
      </c>
      <c r="AE35" s="46"/>
      <c r="AF35" s="46">
        <v>1</v>
      </c>
      <c r="AG35" t="s">
        <v>86</v>
      </c>
      <c r="AH35" s="46">
        <v>80</v>
      </c>
      <c r="AI35" s="46"/>
      <c r="AJ35" s="46">
        <v>278</v>
      </c>
      <c r="AK35" s="46">
        <v>46</v>
      </c>
      <c r="AL35" s="46">
        <v>9</v>
      </c>
      <c r="AM35" s="46">
        <v>5</v>
      </c>
      <c r="AN35" s="46">
        <v>218</v>
      </c>
      <c r="AO35" s="46"/>
      <c r="AP35" s="46">
        <v>1</v>
      </c>
      <c r="AQ35" t="s">
        <v>86</v>
      </c>
      <c r="AR35" s="46">
        <v>61</v>
      </c>
      <c r="AS35" s="46">
        <v>15</v>
      </c>
      <c r="AT35" s="46">
        <v>200</v>
      </c>
      <c r="AU35" s="46">
        <v>83</v>
      </c>
      <c r="AV35" s="46">
        <v>8</v>
      </c>
      <c r="AW35" s="46">
        <v>1</v>
      </c>
      <c r="AX35" s="46">
        <v>212</v>
      </c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</row>
    <row r="36" spans="1:70" ht="16" x14ac:dyDescent="0.2">
      <c r="A36" s="56"/>
      <c r="B36" s="46"/>
      <c r="C36" s="69" t="s">
        <v>111</v>
      </c>
      <c r="D36" s="46">
        <v>14</v>
      </c>
      <c r="E36" s="46">
        <v>43</v>
      </c>
      <c r="F36" s="46">
        <v>206</v>
      </c>
      <c r="G36" s="46">
        <v>53</v>
      </c>
      <c r="H36" s="46">
        <v>4</v>
      </c>
      <c r="I36" s="46">
        <v>0</v>
      </c>
      <c r="J36" s="46">
        <v>166</v>
      </c>
      <c r="K36" s="46"/>
      <c r="L36" s="46"/>
      <c r="M36" s="69" t="s">
        <v>111</v>
      </c>
      <c r="N36" s="46">
        <v>54</v>
      </c>
      <c r="O36" s="46">
        <v>95</v>
      </c>
      <c r="P36" s="46">
        <v>216</v>
      </c>
      <c r="Q36" s="46">
        <v>88</v>
      </c>
      <c r="R36" s="46">
        <v>14</v>
      </c>
      <c r="S36" s="46">
        <v>7</v>
      </c>
      <c r="T36" s="46">
        <v>266</v>
      </c>
      <c r="U36" s="46"/>
      <c r="V36" s="46"/>
      <c r="W36" s="69" t="s">
        <v>111</v>
      </c>
      <c r="X36" s="46">
        <v>51</v>
      </c>
      <c r="Y36" s="46">
        <v>51</v>
      </c>
      <c r="Z36" s="46">
        <v>207</v>
      </c>
      <c r="AA36" s="46">
        <v>79</v>
      </c>
      <c r="AB36" s="46">
        <v>3</v>
      </c>
      <c r="AC36" s="46">
        <v>1</v>
      </c>
      <c r="AD36" s="46">
        <v>264</v>
      </c>
      <c r="AE36" s="46"/>
      <c r="AF36" s="46"/>
      <c r="AG36" s="69" t="s">
        <v>111</v>
      </c>
      <c r="AH36" s="46">
        <v>55</v>
      </c>
      <c r="AI36" s="46"/>
      <c r="AJ36" s="46">
        <v>254</v>
      </c>
      <c r="AK36" s="46">
        <v>53</v>
      </c>
      <c r="AL36" s="46">
        <v>21</v>
      </c>
      <c r="AM36" s="46">
        <v>15</v>
      </c>
      <c r="AN36" s="46">
        <v>280</v>
      </c>
      <c r="AO36" s="46"/>
      <c r="AP36" s="46"/>
      <c r="AQ36" s="69" t="s">
        <v>111</v>
      </c>
      <c r="AR36" s="46">
        <v>1</v>
      </c>
      <c r="AS36" s="46">
        <v>38</v>
      </c>
      <c r="AT36" s="46">
        <v>56</v>
      </c>
      <c r="AU36" s="46">
        <v>51</v>
      </c>
      <c r="AV36" s="46">
        <v>1</v>
      </c>
      <c r="AW36" s="46">
        <v>0</v>
      </c>
      <c r="AX36" s="46">
        <v>139</v>
      </c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</row>
    <row r="37" spans="1:70" ht="16" x14ac:dyDescent="0.2">
      <c r="A37" s="56"/>
      <c r="B37" s="46"/>
      <c r="C37" s="70" t="s">
        <v>112</v>
      </c>
      <c r="D37" s="46">
        <v>50</v>
      </c>
      <c r="E37" s="46">
        <v>66</v>
      </c>
      <c r="F37" s="46">
        <v>258</v>
      </c>
      <c r="G37" s="46">
        <v>89</v>
      </c>
      <c r="H37" s="46">
        <v>4</v>
      </c>
      <c r="I37" s="46">
        <v>1</v>
      </c>
      <c r="J37" s="46">
        <v>288</v>
      </c>
      <c r="K37" s="46"/>
      <c r="L37" s="46"/>
      <c r="M37" s="70" t="s">
        <v>112</v>
      </c>
      <c r="N37" s="46">
        <v>65</v>
      </c>
      <c r="O37" s="46">
        <v>89</v>
      </c>
      <c r="P37" s="46">
        <v>278</v>
      </c>
      <c r="Q37" s="46">
        <v>105</v>
      </c>
      <c r="R37" s="46">
        <v>6</v>
      </c>
      <c r="S37" s="46">
        <v>2</v>
      </c>
      <c r="T37" s="46">
        <v>297</v>
      </c>
      <c r="U37" s="46"/>
      <c r="V37" s="46"/>
      <c r="W37" s="70" t="s">
        <v>112</v>
      </c>
      <c r="X37" s="46">
        <v>29</v>
      </c>
      <c r="Y37" s="46">
        <v>84</v>
      </c>
      <c r="Z37" s="46">
        <v>211</v>
      </c>
      <c r="AA37" s="46">
        <v>85</v>
      </c>
      <c r="AB37" s="46">
        <v>3</v>
      </c>
      <c r="AC37" s="46">
        <v>3</v>
      </c>
      <c r="AD37" s="46">
        <v>248</v>
      </c>
      <c r="AE37" s="46"/>
      <c r="AF37" s="46"/>
      <c r="AG37" s="70" t="s">
        <v>112</v>
      </c>
      <c r="AH37" s="46">
        <v>30</v>
      </c>
      <c r="AI37" s="46"/>
      <c r="AJ37" s="46">
        <v>220</v>
      </c>
      <c r="AK37" s="46">
        <v>54</v>
      </c>
      <c r="AL37" s="46">
        <v>29</v>
      </c>
      <c r="AM37" s="46">
        <v>15</v>
      </c>
      <c r="AN37" s="46">
        <v>212</v>
      </c>
      <c r="AO37" s="46"/>
      <c r="AP37" s="46"/>
      <c r="AQ37" s="70" t="s">
        <v>112</v>
      </c>
      <c r="AR37" s="46">
        <v>15</v>
      </c>
      <c r="AS37" s="46">
        <v>53</v>
      </c>
      <c r="AT37" s="46">
        <v>82</v>
      </c>
      <c r="AU37" s="46">
        <v>84</v>
      </c>
      <c r="AV37" s="46">
        <v>6</v>
      </c>
      <c r="AW37" s="46">
        <v>2</v>
      </c>
      <c r="AX37" s="46">
        <v>175</v>
      </c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</row>
    <row r="38" spans="1:70" ht="16" x14ac:dyDescent="0.2">
      <c r="A38" s="56"/>
      <c r="B38" s="46"/>
      <c r="C38" s="70" t="s">
        <v>113</v>
      </c>
      <c r="D38" s="46">
        <v>35</v>
      </c>
      <c r="E38" s="46">
        <v>114</v>
      </c>
      <c r="F38" s="46">
        <v>197</v>
      </c>
      <c r="G38" s="46">
        <v>46</v>
      </c>
      <c r="H38" s="46">
        <v>6</v>
      </c>
      <c r="I38" s="46">
        <v>4</v>
      </c>
      <c r="J38" s="46">
        <v>169</v>
      </c>
      <c r="K38" s="46"/>
      <c r="L38" s="46"/>
      <c r="M38" s="70" t="s">
        <v>113</v>
      </c>
      <c r="N38" s="46">
        <v>41</v>
      </c>
      <c r="O38" s="46">
        <v>88</v>
      </c>
      <c r="P38" s="46">
        <v>236</v>
      </c>
      <c r="Q38" s="46">
        <v>131</v>
      </c>
      <c r="R38" s="46">
        <v>10</v>
      </c>
      <c r="S38" s="46">
        <v>7</v>
      </c>
      <c r="T38" s="46">
        <v>327</v>
      </c>
      <c r="U38" s="46"/>
      <c r="V38" s="46"/>
      <c r="W38" s="70" t="s">
        <v>113</v>
      </c>
      <c r="X38" s="46">
        <v>70</v>
      </c>
      <c r="Y38" s="46">
        <v>154</v>
      </c>
      <c r="Z38" s="46">
        <v>294</v>
      </c>
      <c r="AA38" s="46">
        <v>109</v>
      </c>
      <c r="AB38" s="46">
        <v>17</v>
      </c>
      <c r="AC38" s="46">
        <v>14</v>
      </c>
      <c r="AD38" s="46">
        <v>325</v>
      </c>
      <c r="AE38" s="46"/>
      <c r="AF38" s="46"/>
      <c r="AG38" s="70" t="s">
        <v>113</v>
      </c>
      <c r="AH38" s="46">
        <v>58</v>
      </c>
      <c r="AI38" s="46"/>
      <c r="AJ38" s="46">
        <v>247</v>
      </c>
      <c r="AK38" s="46">
        <v>64</v>
      </c>
      <c r="AL38" s="46">
        <v>21</v>
      </c>
      <c r="AM38" s="46">
        <v>17</v>
      </c>
      <c r="AN38" s="46">
        <v>243</v>
      </c>
      <c r="AO38" s="46"/>
      <c r="AP38" s="46"/>
      <c r="AQ38" s="70" t="s">
        <v>113</v>
      </c>
      <c r="AR38" s="46">
        <v>53</v>
      </c>
      <c r="AS38" s="46">
        <v>113</v>
      </c>
      <c r="AT38" s="46">
        <v>186</v>
      </c>
      <c r="AU38" s="46">
        <v>97</v>
      </c>
      <c r="AV38" s="46">
        <v>14</v>
      </c>
      <c r="AW38" s="46">
        <v>3</v>
      </c>
      <c r="AX38" s="46">
        <v>231</v>
      </c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</row>
    <row r="39" spans="1:70" ht="16" x14ac:dyDescent="0.2">
      <c r="A39" s="56"/>
      <c r="B39" s="46"/>
      <c r="C39" s="70" t="s">
        <v>87</v>
      </c>
      <c r="D39" s="46"/>
      <c r="E39" s="46"/>
      <c r="F39" s="46"/>
      <c r="G39" s="46"/>
      <c r="H39" s="46"/>
      <c r="I39" s="46"/>
      <c r="J39" s="46"/>
      <c r="K39" s="46"/>
      <c r="L39" s="46"/>
      <c r="M39" s="70" t="s">
        <v>87</v>
      </c>
      <c r="N39" s="46"/>
      <c r="O39" s="46"/>
      <c r="P39" s="46"/>
      <c r="Q39" s="46"/>
      <c r="R39" s="46"/>
      <c r="S39" s="46"/>
      <c r="T39" s="46"/>
      <c r="U39" s="46"/>
      <c r="V39" s="46"/>
      <c r="W39" s="70" t="s">
        <v>87</v>
      </c>
      <c r="X39" s="46"/>
      <c r="Y39" s="46"/>
      <c r="Z39" s="46"/>
      <c r="AA39" s="46"/>
      <c r="AB39" s="46"/>
      <c r="AC39" s="46"/>
      <c r="AD39" s="46"/>
      <c r="AE39" s="46"/>
      <c r="AF39" s="46"/>
      <c r="AG39" s="70" t="s">
        <v>87</v>
      </c>
      <c r="AH39" s="46"/>
      <c r="AI39" s="46"/>
      <c r="AJ39" s="46"/>
      <c r="AK39" s="46"/>
      <c r="AL39" s="46"/>
      <c r="AM39" s="46"/>
      <c r="AN39" s="46"/>
      <c r="AO39" s="46"/>
      <c r="AP39" s="46"/>
      <c r="AQ39" s="70" t="s">
        <v>87</v>
      </c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</row>
    <row r="40" spans="1:70" ht="16" x14ac:dyDescent="0.2">
      <c r="A40" s="56"/>
      <c r="B40" s="46">
        <v>2</v>
      </c>
      <c r="C40" t="s">
        <v>86</v>
      </c>
      <c r="D40" s="46">
        <v>28</v>
      </c>
      <c r="E40" s="46">
        <v>21</v>
      </c>
      <c r="F40" s="46">
        <v>192</v>
      </c>
      <c r="G40" s="46">
        <v>84</v>
      </c>
      <c r="H40" s="46">
        <v>4</v>
      </c>
      <c r="I40" s="46">
        <v>2</v>
      </c>
      <c r="J40" s="46">
        <v>225</v>
      </c>
      <c r="K40" s="46"/>
      <c r="L40" s="46">
        <v>2</v>
      </c>
      <c r="M40" t="s">
        <v>86</v>
      </c>
      <c r="N40" s="46">
        <v>21</v>
      </c>
      <c r="O40" s="46">
        <v>0</v>
      </c>
      <c r="P40" s="46">
        <v>81</v>
      </c>
      <c r="Q40" s="46">
        <v>22</v>
      </c>
      <c r="R40" s="46">
        <v>3</v>
      </c>
      <c r="S40" s="46">
        <v>2</v>
      </c>
      <c r="T40" s="46">
        <v>80</v>
      </c>
      <c r="U40" s="46"/>
      <c r="V40" s="46">
        <v>2</v>
      </c>
      <c r="W40" t="s">
        <v>86</v>
      </c>
      <c r="X40" s="46">
        <v>71</v>
      </c>
      <c r="Y40" s="46">
        <v>4</v>
      </c>
      <c r="Z40" s="46">
        <v>297</v>
      </c>
      <c r="AA40" s="46">
        <v>74</v>
      </c>
      <c r="AB40" s="46">
        <v>4</v>
      </c>
      <c r="AC40" s="46">
        <v>2</v>
      </c>
      <c r="AD40" s="46">
        <v>272</v>
      </c>
      <c r="AE40" s="46"/>
      <c r="AF40" s="46">
        <v>2</v>
      </c>
      <c r="AG40" t="s">
        <v>86</v>
      </c>
      <c r="AH40" s="46">
        <v>78</v>
      </c>
      <c r="AI40" s="46"/>
      <c r="AJ40" s="46">
        <v>253</v>
      </c>
      <c r="AK40" s="46">
        <v>76</v>
      </c>
      <c r="AL40" s="46">
        <v>9</v>
      </c>
      <c r="AM40" s="46">
        <v>5</v>
      </c>
      <c r="AN40" s="46">
        <v>348</v>
      </c>
      <c r="AO40" s="46"/>
      <c r="AP40" s="46">
        <v>2</v>
      </c>
      <c r="AQ40" t="s">
        <v>86</v>
      </c>
      <c r="AR40" s="46">
        <v>38</v>
      </c>
      <c r="AS40" s="46">
        <v>14</v>
      </c>
      <c r="AT40" s="46">
        <v>108</v>
      </c>
      <c r="AU40" s="46">
        <v>104</v>
      </c>
      <c r="AV40" s="46">
        <v>6</v>
      </c>
      <c r="AW40" s="46">
        <v>2</v>
      </c>
      <c r="AX40" s="46">
        <v>259</v>
      </c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</row>
    <row r="41" spans="1:70" ht="16" x14ac:dyDescent="0.2">
      <c r="A41" s="56"/>
      <c r="B41" s="46"/>
      <c r="C41" s="69" t="s">
        <v>111</v>
      </c>
      <c r="D41" s="46">
        <v>17</v>
      </c>
      <c r="E41" s="46">
        <v>44</v>
      </c>
      <c r="F41" s="46">
        <v>207</v>
      </c>
      <c r="G41" s="46">
        <v>65</v>
      </c>
      <c r="H41" s="46">
        <v>5</v>
      </c>
      <c r="I41" s="46">
        <v>1</v>
      </c>
      <c r="J41" s="46">
        <v>197</v>
      </c>
      <c r="K41" s="46"/>
      <c r="L41" s="46"/>
      <c r="M41" s="69" t="s">
        <v>111</v>
      </c>
      <c r="N41" s="46">
        <v>54</v>
      </c>
      <c r="O41" s="46">
        <v>33</v>
      </c>
      <c r="P41" s="46">
        <v>229</v>
      </c>
      <c r="Q41" s="46">
        <v>75</v>
      </c>
      <c r="R41" s="46">
        <v>11</v>
      </c>
      <c r="S41" s="46">
        <v>6</v>
      </c>
      <c r="T41" s="46">
        <v>213</v>
      </c>
      <c r="U41" s="46"/>
      <c r="V41" s="46"/>
      <c r="W41" s="69" t="s">
        <v>111</v>
      </c>
      <c r="X41" s="46">
        <v>57</v>
      </c>
      <c r="Y41" s="46">
        <v>68</v>
      </c>
      <c r="Z41" s="46">
        <v>290</v>
      </c>
      <c r="AA41" s="46">
        <v>71</v>
      </c>
      <c r="AB41" s="46">
        <v>7</v>
      </c>
      <c r="AC41" s="46">
        <v>4</v>
      </c>
      <c r="AD41" s="46">
        <v>244</v>
      </c>
      <c r="AE41" s="46"/>
      <c r="AF41" s="46"/>
      <c r="AG41" s="69" t="s">
        <v>111</v>
      </c>
      <c r="AH41" s="46">
        <v>52</v>
      </c>
      <c r="AI41" s="46"/>
      <c r="AJ41" s="46">
        <v>254</v>
      </c>
      <c r="AK41" s="46">
        <v>33</v>
      </c>
      <c r="AL41" s="46">
        <v>25</v>
      </c>
      <c r="AM41" s="46">
        <v>8</v>
      </c>
      <c r="AN41" s="46">
        <v>226</v>
      </c>
      <c r="AO41" s="46"/>
      <c r="AP41" s="46"/>
      <c r="AQ41" s="69" t="s">
        <v>111</v>
      </c>
      <c r="AR41" s="46">
        <v>21</v>
      </c>
      <c r="AS41" s="46">
        <v>28</v>
      </c>
      <c r="AT41" s="46">
        <v>131</v>
      </c>
      <c r="AU41" s="46">
        <v>59</v>
      </c>
      <c r="AV41" s="46">
        <v>0</v>
      </c>
      <c r="AW41" s="46">
        <v>0</v>
      </c>
      <c r="AX41" s="46">
        <v>113</v>
      </c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</row>
    <row r="42" spans="1:70" ht="16" x14ac:dyDescent="0.2">
      <c r="A42" s="56"/>
      <c r="B42" s="46"/>
      <c r="C42" s="70" t="s">
        <v>112</v>
      </c>
      <c r="D42" s="46">
        <v>33</v>
      </c>
      <c r="E42" s="46">
        <v>86</v>
      </c>
      <c r="F42" s="46">
        <v>219</v>
      </c>
      <c r="G42" s="46">
        <v>83</v>
      </c>
      <c r="H42" s="46">
        <v>4</v>
      </c>
      <c r="I42" s="46">
        <v>2</v>
      </c>
      <c r="J42" s="46">
        <v>284</v>
      </c>
      <c r="K42" s="46"/>
      <c r="L42" s="46"/>
      <c r="M42" s="70" t="s">
        <v>112</v>
      </c>
      <c r="N42" s="46">
        <v>47</v>
      </c>
      <c r="O42" s="46">
        <v>104</v>
      </c>
      <c r="P42" s="46">
        <v>223</v>
      </c>
      <c r="Q42" s="46">
        <v>98</v>
      </c>
      <c r="R42" s="46">
        <v>7</v>
      </c>
      <c r="S42" s="46">
        <v>3</v>
      </c>
      <c r="T42" s="46">
        <v>271</v>
      </c>
      <c r="U42" s="46"/>
      <c r="V42" s="46"/>
      <c r="W42" s="70" t="s">
        <v>112</v>
      </c>
      <c r="X42" s="46">
        <v>47</v>
      </c>
      <c r="Y42" s="46">
        <v>100</v>
      </c>
      <c r="Z42" s="46">
        <v>270</v>
      </c>
      <c r="AA42" s="46">
        <v>86</v>
      </c>
      <c r="AB42" s="46">
        <v>9</v>
      </c>
      <c r="AC42" s="46">
        <v>2</v>
      </c>
      <c r="AD42" s="46">
        <v>249</v>
      </c>
      <c r="AE42" s="46"/>
      <c r="AF42" s="46"/>
      <c r="AG42" s="70" t="s">
        <v>112</v>
      </c>
      <c r="AH42" s="46">
        <v>21</v>
      </c>
      <c r="AI42" s="46"/>
      <c r="AJ42" s="46">
        <v>225</v>
      </c>
      <c r="AK42" s="46">
        <v>49</v>
      </c>
      <c r="AL42" s="46">
        <v>34</v>
      </c>
      <c r="AM42" s="46">
        <v>23</v>
      </c>
      <c r="AN42" s="46">
        <v>190</v>
      </c>
      <c r="AO42" s="46"/>
      <c r="AP42" s="46"/>
      <c r="AQ42" s="70" t="s">
        <v>112</v>
      </c>
      <c r="AR42" s="46">
        <v>33</v>
      </c>
      <c r="AS42" s="46">
        <v>73</v>
      </c>
      <c r="AT42" s="46">
        <v>184</v>
      </c>
      <c r="AU42" s="46">
        <v>56</v>
      </c>
      <c r="AV42" s="46">
        <v>4</v>
      </c>
      <c r="AW42" s="46">
        <v>3</v>
      </c>
      <c r="AX42" s="46">
        <v>123</v>
      </c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</row>
    <row r="43" spans="1:70" ht="16" x14ac:dyDescent="0.2">
      <c r="A43" s="56"/>
      <c r="B43" s="46"/>
      <c r="C43" s="70" t="s">
        <v>113</v>
      </c>
      <c r="D43" s="46">
        <v>47</v>
      </c>
      <c r="E43" s="46">
        <v>70</v>
      </c>
      <c r="F43" s="46">
        <v>247</v>
      </c>
      <c r="G43" s="46">
        <v>63</v>
      </c>
      <c r="H43" s="46">
        <v>6</v>
      </c>
      <c r="I43" s="46">
        <v>5</v>
      </c>
      <c r="J43" s="46">
        <v>219</v>
      </c>
      <c r="K43" s="46"/>
      <c r="L43" s="46"/>
      <c r="M43" s="70" t="s">
        <v>113</v>
      </c>
      <c r="N43" s="46">
        <v>44</v>
      </c>
      <c r="O43" s="46">
        <v>12</v>
      </c>
      <c r="P43" s="46">
        <v>221</v>
      </c>
      <c r="Q43" s="46">
        <v>105</v>
      </c>
      <c r="R43" s="46">
        <v>7</v>
      </c>
      <c r="S43" s="46">
        <v>4</v>
      </c>
      <c r="T43" s="46">
        <v>275</v>
      </c>
      <c r="U43" s="46"/>
      <c r="V43" s="46"/>
      <c r="W43" s="70" t="s">
        <v>113</v>
      </c>
      <c r="X43" s="46">
        <v>80</v>
      </c>
      <c r="Y43" s="46">
        <v>128</v>
      </c>
      <c r="Z43" s="46">
        <v>349</v>
      </c>
      <c r="AA43" s="46">
        <v>99</v>
      </c>
      <c r="AB43" s="46">
        <v>10</v>
      </c>
      <c r="AC43" s="46">
        <v>7</v>
      </c>
      <c r="AD43" s="46">
        <v>293</v>
      </c>
      <c r="AE43" s="46"/>
      <c r="AF43" s="46"/>
      <c r="AG43" s="70" t="s">
        <v>113</v>
      </c>
      <c r="AH43" s="46">
        <v>55</v>
      </c>
      <c r="AI43" s="46"/>
      <c r="AJ43" s="46">
        <v>231</v>
      </c>
      <c r="AK43" s="46">
        <v>73</v>
      </c>
      <c r="AL43" s="46">
        <v>34</v>
      </c>
      <c r="AM43" s="46">
        <v>18</v>
      </c>
      <c r="AN43" s="46">
        <v>293</v>
      </c>
      <c r="AO43" s="46"/>
      <c r="AP43" s="46"/>
      <c r="AQ43" s="70" t="s">
        <v>113</v>
      </c>
      <c r="AR43" s="46">
        <v>42</v>
      </c>
      <c r="AS43" s="46">
        <v>169</v>
      </c>
      <c r="AT43" s="46">
        <v>202</v>
      </c>
      <c r="AU43" s="46">
        <v>179</v>
      </c>
      <c r="AV43" s="46">
        <v>16</v>
      </c>
      <c r="AW43" s="46">
        <v>10</v>
      </c>
      <c r="AX43" s="46">
        <v>366</v>
      </c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</row>
    <row r="44" spans="1:70" ht="16" x14ac:dyDescent="0.2">
      <c r="A44" s="56"/>
      <c r="B44" s="46"/>
      <c r="C44" s="70" t="s">
        <v>87</v>
      </c>
      <c r="D44" s="46"/>
      <c r="E44" s="46"/>
      <c r="F44" s="46"/>
      <c r="G44" s="46"/>
      <c r="H44" s="46"/>
      <c r="I44" s="46"/>
      <c r="J44" s="46"/>
      <c r="K44" s="46"/>
      <c r="L44" s="46"/>
      <c r="M44" s="70" t="s">
        <v>87</v>
      </c>
      <c r="N44" s="46"/>
      <c r="O44" s="46"/>
      <c r="P44" s="46"/>
      <c r="Q44" s="46"/>
      <c r="R44" s="46"/>
      <c r="S44" s="46"/>
      <c r="T44" s="46"/>
      <c r="U44" s="46"/>
      <c r="V44" s="46"/>
      <c r="W44" s="70" t="s">
        <v>87</v>
      </c>
      <c r="X44" s="46"/>
      <c r="Y44" s="46"/>
      <c r="Z44" s="46"/>
      <c r="AA44" s="46"/>
      <c r="AB44" s="46"/>
      <c r="AC44" s="46"/>
      <c r="AD44" s="46"/>
      <c r="AE44" s="46"/>
      <c r="AF44" s="46"/>
      <c r="AG44" s="70" t="s">
        <v>87</v>
      </c>
      <c r="AH44" s="46"/>
      <c r="AI44" s="46"/>
      <c r="AJ44" s="46"/>
      <c r="AK44" s="46"/>
      <c r="AL44" s="46"/>
      <c r="AM44" s="46"/>
      <c r="AN44" s="46"/>
      <c r="AO44" s="46"/>
      <c r="AP44" s="46"/>
      <c r="AQ44" s="70" t="s">
        <v>87</v>
      </c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</row>
    <row r="45" spans="1:70" ht="16" x14ac:dyDescent="0.2">
      <c r="A45" s="56"/>
      <c r="B45" s="46">
        <v>3</v>
      </c>
      <c r="C45" t="s">
        <v>86</v>
      </c>
      <c r="D45" s="46">
        <v>23</v>
      </c>
      <c r="E45" s="46">
        <v>8</v>
      </c>
      <c r="F45" s="46">
        <v>192</v>
      </c>
      <c r="G45" s="46">
        <v>81</v>
      </c>
      <c r="H45" s="46">
        <v>4</v>
      </c>
      <c r="I45" s="46">
        <v>1</v>
      </c>
      <c r="J45" s="46">
        <v>243</v>
      </c>
      <c r="K45" s="46"/>
      <c r="L45" s="46">
        <v>3</v>
      </c>
      <c r="M45" t="s">
        <v>86</v>
      </c>
      <c r="N45" s="46">
        <v>24</v>
      </c>
      <c r="O45" s="46">
        <v>0</v>
      </c>
      <c r="P45" s="46">
        <v>67</v>
      </c>
      <c r="Q45" s="46">
        <v>18</v>
      </c>
      <c r="R45" s="46">
        <v>2</v>
      </c>
      <c r="S45" s="46">
        <v>2</v>
      </c>
      <c r="T45" s="46">
        <v>54</v>
      </c>
      <c r="U45" s="46"/>
      <c r="V45" s="46">
        <v>3</v>
      </c>
      <c r="W45" t="s">
        <v>86</v>
      </c>
      <c r="X45" s="46">
        <v>75</v>
      </c>
      <c r="Y45" s="46">
        <v>12</v>
      </c>
      <c r="Z45" s="46">
        <v>255</v>
      </c>
      <c r="AA45" s="46">
        <v>68</v>
      </c>
      <c r="AB45" s="46">
        <v>5</v>
      </c>
      <c r="AC45" s="46">
        <v>3</v>
      </c>
      <c r="AD45" s="46">
        <v>272</v>
      </c>
      <c r="AE45" s="46"/>
      <c r="AF45" s="46">
        <v>3</v>
      </c>
      <c r="AG45" t="s">
        <v>86</v>
      </c>
      <c r="AH45" s="46">
        <v>56</v>
      </c>
      <c r="AI45" s="46"/>
      <c r="AJ45" s="46">
        <v>172</v>
      </c>
      <c r="AK45" s="46">
        <v>54</v>
      </c>
      <c r="AL45" s="46">
        <v>13</v>
      </c>
      <c r="AM45" s="46">
        <v>8</v>
      </c>
      <c r="AN45" s="46">
        <v>227</v>
      </c>
      <c r="AO45" s="46"/>
      <c r="AP45" s="46">
        <v>3</v>
      </c>
      <c r="AQ45" t="s">
        <v>86</v>
      </c>
      <c r="AR45" s="46">
        <v>66</v>
      </c>
      <c r="AS45" s="46">
        <v>11</v>
      </c>
      <c r="AT45" s="46">
        <v>256</v>
      </c>
      <c r="AU45" s="46">
        <v>92</v>
      </c>
      <c r="AV45" s="46">
        <v>8</v>
      </c>
      <c r="AW45" s="46">
        <v>2</v>
      </c>
      <c r="AX45" s="46">
        <v>269</v>
      </c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</row>
    <row r="46" spans="1:70" ht="16" x14ac:dyDescent="0.2">
      <c r="A46" s="56"/>
      <c r="B46" s="46"/>
      <c r="C46" s="69" t="s">
        <v>111</v>
      </c>
      <c r="D46" s="46">
        <v>18</v>
      </c>
      <c r="E46" s="46">
        <v>36</v>
      </c>
      <c r="F46" s="46">
        <v>229</v>
      </c>
      <c r="G46" s="46">
        <v>55</v>
      </c>
      <c r="H46" s="46">
        <v>2</v>
      </c>
      <c r="I46" s="46">
        <v>0</v>
      </c>
      <c r="J46" s="46">
        <v>173</v>
      </c>
      <c r="K46" s="46"/>
      <c r="L46" s="46"/>
      <c r="M46" s="69" t="s">
        <v>111</v>
      </c>
      <c r="N46" s="46">
        <v>71</v>
      </c>
      <c r="O46" s="46">
        <v>53</v>
      </c>
      <c r="P46" s="46">
        <v>299</v>
      </c>
      <c r="Q46" s="46">
        <v>66</v>
      </c>
      <c r="R46" s="46">
        <v>10</v>
      </c>
      <c r="S46" s="46">
        <v>6</v>
      </c>
      <c r="T46" s="46">
        <v>195</v>
      </c>
      <c r="U46" s="46"/>
      <c r="V46" s="46"/>
      <c r="W46" s="69" t="s">
        <v>111</v>
      </c>
      <c r="X46" s="46">
        <v>72</v>
      </c>
      <c r="Y46" s="46">
        <v>43</v>
      </c>
      <c r="Z46" s="46">
        <v>242</v>
      </c>
      <c r="AA46" s="46">
        <v>82</v>
      </c>
      <c r="AB46" s="46">
        <v>8</v>
      </c>
      <c r="AC46" s="46">
        <v>5</v>
      </c>
      <c r="AD46" s="46">
        <v>271</v>
      </c>
      <c r="AE46" s="46"/>
      <c r="AF46" s="46"/>
      <c r="AG46" s="69" t="s">
        <v>111</v>
      </c>
      <c r="AH46" s="46">
        <v>55</v>
      </c>
      <c r="AI46" s="46"/>
      <c r="AJ46" s="46">
        <v>238</v>
      </c>
      <c r="AK46" s="46">
        <v>46</v>
      </c>
      <c r="AL46" s="46">
        <v>27</v>
      </c>
      <c r="AM46" s="46">
        <v>9</v>
      </c>
      <c r="AN46" s="46">
        <v>255</v>
      </c>
      <c r="AO46" s="46"/>
      <c r="AP46" s="46"/>
      <c r="AQ46" s="69" t="s">
        <v>111</v>
      </c>
      <c r="AR46" s="46">
        <v>6</v>
      </c>
      <c r="AS46" s="46">
        <v>31</v>
      </c>
      <c r="AT46" s="46">
        <v>112</v>
      </c>
      <c r="AU46" s="46">
        <v>43</v>
      </c>
      <c r="AV46" s="46">
        <v>2</v>
      </c>
      <c r="AW46" s="46">
        <v>2</v>
      </c>
      <c r="AX46" s="46">
        <v>104</v>
      </c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</row>
    <row r="47" spans="1:70" ht="16" x14ac:dyDescent="0.2">
      <c r="A47" s="56"/>
      <c r="B47" s="46"/>
      <c r="C47" s="70" t="s">
        <v>112</v>
      </c>
      <c r="D47" s="46">
        <v>23</v>
      </c>
      <c r="E47" s="46">
        <v>83</v>
      </c>
      <c r="F47" s="46">
        <v>222</v>
      </c>
      <c r="G47" s="46">
        <v>88</v>
      </c>
      <c r="H47" s="46">
        <v>5</v>
      </c>
      <c r="I47" s="46">
        <v>0</v>
      </c>
      <c r="J47" s="46">
        <v>314</v>
      </c>
      <c r="K47" s="46"/>
      <c r="L47" s="46"/>
      <c r="M47" s="70" t="s">
        <v>112</v>
      </c>
      <c r="N47" s="46">
        <v>66</v>
      </c>
      <c r="O47" s="46">
        <v>108</v>
      </c>
      <c r="P47" s="46">
        <v>250</v>
      </c>
      <c r="Q47" s="46">
        <v>98</v>
      </c>
      <c r="R47" s="46">
        <v>9</v>
      </c>
      <c r="S47" s="46">
        <v>2</v>
      </c>
      <c r="T47" s="46">
        <v>271</v>
      </c>
      <c r="U47" s="46"/>
      <c r="V47" s="46"/>
      <c r="W47" s="70" t="s">
        <v>112</v>
      </c>
      <c r="X47" s="46">
        <v>30</v>
      </c>
      <c r="Y47" s="46">
        <v>82</v>
      </c>
      <c r="Z47" s="46">
        <v>215</v>
      </c>
      <c r="AA47" s="46">
        <v>86</v>
      </c>
      <c r="AB47" s="46">
        <v>5</v>
      </c>
      <c r="AC47" s="46">
        <v>3</v>
      </c>
      <c r="AD47" s="46">
        <v>264</v>
      </c>
      <c r="AE47" s="46"/>
      <c r="AF47" s="46"/>
      <c r="AG47" s="70" t="s">
        <v>112</v>
      </c>
      <c r="AH47" s="46">
        <v>32</v>
      </c>
      <c r="AI47" s="46"/>
      <c r="AJ47" s="46">
        <v>156</v>
      </c>
      <c r="AK47" s="46">
        <v>44</v>
      </c>
      <c r="AL47" s="46">
        <v>30</v>
      </c>
      <c r="AM47" s="46">
        <v>13</v>
      </c>
      <c r="AN47" s="46">
        <v>196</v>
      </c>
      <c r="AO47" s="46"/>
      <c r="AP47" s="46"/>
      <c r="AQ47" s="70" t="s">
        <v>112</v>
      </c>
      <c r="AR47" s="46">
        <v>14</v>
      </c>
      <c r="AS47" s="46">
        <v>98</v>
      </c>
      <c r="AT47" s="46">
        <v>156</v>
      </c>
      <c r="AU47" s="46">
        <v>86</v>
      </c>
      <c r="AV47" s="46">
        <v>4</v>
      </c>
      <c r="AW47" s="46">
        <v>3</v>
      </c>
      <c r="AX47" s="46">
        <v>188</v>
      </c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</row>
    <row r="48" spans="1:70" ht="16" x14ac:dyDescent="0.2">
      <c r="A48" s="56"/>
      <c r="B48" s="46"/>
      <c r="C48" s="70" t="s">
        <v>113</v>
      </c>
      <c r="D48" s="46">
        <v>27</v>
      </c>
      <c r="E48" s="46">
        <v>80</v>
      </c>
      <c r="F48" s="46">
        <v>188</v>
      </c>
      <c r="G48" s="46">
        <v>66</v>
      </c>
      <c r="H48" s="46">
        <v>8</v>
      </c>
      <c r="I48" s="46">
        <v>4</v>
      </c>
      <c r="J48" s="46">
        <v>237</v>
      </c>
      <c r="K48" s="46"/>
      <c r="L48" s="46"/>
      <c r="M48" s="70" t="s">
        <v>113</v>
      </c>
      <c r="N48" s="46">
        <v>56</v>
      </c>
      <c r="O48" s="46">
        <v>187</v>
      </c>
      <c r="P48" s="46">
        <v>340</v>
      </c>
      <c r="Q48" s="46">
        <v>119</v>
      </c>
      <c r="R48" s="46">
        <v>3</v>
      </c>
      <c r="S48" s="46">
        <v>2</v>
      </c>
      <c r="T48" s="46">
        <v>325</v>
      </c>
      <c r="U48" s="46"/>
      <c r="V48" s="46"/>
      <c r="W48" s="70" t="s">
        <v>113</v>
      </c>
      <c r="X48" s="46">
        <v>78</v>
      </c>
      <c r="Y48" s="46">
        <v>170</v>
      </c>
      <c r="Z48" s="46">
        <v>221</v>
      </c>
      <c r="AA48" s="46">
        <v>96</v>
      </c>
      <c r="AB48" s="46">
        <v>10</v>
      </c>
      <c r="AC48" s="46">
        <v>8</v>
      </c>
      <c r="AD48" s="46">
        <v>360</v>
      </c>
      <c r="AE48" s="46"/>
      <c r="AF48" s="46"/>
      <c r="AG48" s="70" t="s">
        <v>113</v>
      </c>
      <c r="AH48" s="46">
        <v>60</v>
      </c>
      <c r="AI48" s="46"/>
      <c r="AJ48" s="46">
        <v>218</v>
      </c>
      <c r="AK48" s="46">
        <v>59</v>
      </c>
      <c r="AL48" s="46">
        <v>32</v>
      </c>
      <c r="AM48" s="46">
        <v>16</v>
      </c>
      <c r="AN48" s="46">
        <v>231</v>
      </c>
      <c r="AO48" s="46"/>
      <c r="AP48" s="46"/>
      <c r="AQ48" s="70" t="s">
        <v>113</v>
      </c>
      <c r="AR48" s="46">
        <v>17</v>
      </c>
      <c r="AS48" s="46">
        <v>79</v>
      </c>
      <c r="AT48" s="46">
        <v>97</v>
      </c>
      <c r="AU48" s="46">
        <v>185</v>
      </c>
      <c r="AV48" s="46">
        <v>13</v>
      </c>
      <c r="AW48" s="46">
        <v>8</v>
      </c>
      <c r="AX48" s="46">
        <v>361</v>
      </c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</row>
    <row r="49" spans="1:70" ht="16" x14ac:dyDescent="0.2">
      <c r="A49" s="56"/>
      <c r="B49" s="46"/>
      <c r="C49" s="70" t="s">
        <v>87</v>
      </c>
      <c r="D49" s="46"/>
      <c r="E49" s="46"/>
      <c r="F49" s="46"/>
      <c r="G49" s="46"/>
      <c r="H49" s="46"/>
      <c r="I49" s="46"/>
      <c r="J49" s="46"/>
      <c r="K49" s="46"/>
      <c r="L49" s="46"/>
      <c r="M49" s="70" t="s">
        <v>87</v>
      </c>
      <c r="N49" s="46"/>
      <c r="O49" s="46"/>
      <c r="P49" s="46"/>
      <c r="Q49" s="46"/>
      <c r="R49" s="46"/>
      <c r="S49" s="46"/>
      <c r="T49" s="46"/>
      <c r="U49" s="46"/>
      <c r="V49" s="46"/>
      <c r="W49" s="70" t="s">
        <v>87</v>
      </c>
      <c r="X49" s="46"/>
      <c r="Y49" s="46"/>
      <c r="Z49" s="46"/>
      <c r="AA49" s="46"/>
      <c r="AB49" s="46"/>
      <c r="AC49" s="46"/>
      <c r="AD49" s="46"/>
      <c r="AE49" s="46"/>
      <c r="AF49" s="46"/>
      <c r="AG49" s="70" t="s">
        <v>87</v>
      </c>
      <c r="AH49" s="46"/>
      <c r="AI49" s="46"/>
      <c r="AJ49" s="46"/>
      <c r="AK49" s="46"/>
      <c r="AL49" s="46"/>
      <c r="AM49" s="46"/>
      <c r="AN49" s="46"/>
      <c r="AO49" s="46"/>
      <c r="AP49" s="46"/>
      <c r="AQ49" s="70" t="s">
        <v>87</v>
      </c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</row>
    <row r="50" spans="1:70" ht="16" x14ac:dyDescent="0.2">
      <c r="A50" s="56"/>
      <c r="B50" s="46" t="s">
        <v>88</v>
      </c>
      <c r="C50" t="s">
        <v>86</v>
      </c>
      <c r="D50" s="46">
        <v>84</v>
      </c>
      <c r="E50" s="46">
        <v>53</v>
      </c>
      <c r="F50" s="46">
        <v>599</v>
      </c>
      <c r="G50" s="46">
        <v>268</v>
      </c>
      <c r="H50" s="46">
        <v>14</v>
      </c>
      <c r="I50" s="46">
        <v>7</v>
      </c>
      <c r="J50" s="46">
        <v>736</v>
      </c>
      <c r="K50" s="46"/>
      <c r="L50" s="46" t="s">
        <v>88</v>
      </c>
      <c r="M50" t="s">
        <v>86</v>
      </c>
      <c r="N50" s="46">
        <v>68</v>
      </c>
      <c r="O50" s="46">
        <v>10</v>
      </c>
      <c r="P50" s="46">
        <v>216</v>
      </c>
      <c r="Q50" s="46">
        <v>65</v>
      </c>
      <c r="R50" s="46">
        <v>11</v>
      </c>
      <c r="S50" s="46">
        <v>6</v>
      </c>
      <c r="T50" s="46">
        <v>220</v>
      </c>
      <c r="U50" s="46"/>
      <c r="V50" s="46" t="s">
        <v>88</v>
      </c>
      <c r="W50" t="s">
        <v>86</v>
      </c>
      <c r="X50" s="46">
        <v>221</v>
      </c>
      <c r="Y50" s="46">
        <v>25</v>
      </c>
      <c r="Z50" s="46">
        <v>719</v>
      </c>
      <c r="AA50" s="46">
        <v>223</v>
      </c>
      <c r="AB50" s="46">
        <v>21</v>
      </c>
      <c r="AC50" s="46">
        <v>8</v>
      </c>
      <c r="AD50" s="46">
        <v>816</v>
      </c>
      <c r="AE50" s="46"/>
      <c r="AF50" s="46" t="s">
        <v>88</v>
      </c>
      <c r="AG50" t="s">
        <v>86</v>
      </c>
      <c r="AH50" s="46">
        <v>214</v>
      </c>
      <c r="AI50" s="46"/>
      <c r="AJ50" s="46">
        <v>703</v>
      </c>
      <c r="AK50" s="46">
        <v>176</v>
      </c>
      <c r="AL50" s="46">
        <v>31</v>
      </c>
      <c r="AM50" s="46">
        <v>18</v>
      </c>
      <c r="AN50" s="46">
        <v>793</v>
      </c>
      <c r="AO50" s="46"/>
      <c r="AP50" s="46" t="s">
        <v>88</v>
      </c>
      <c r="AQ50" t="s">
        <v>86</v>
      </c>
      <c r="AR50" s="46">
        <v>165</v>
      </c>
      <c r="AS50" s="46">
        <v>40</v>
      </c>
      <c r="AT50" s="46">
        <v>564</v>
      </c>
      <c r="AU50" s="46">
        <v>279</v>
      </c>
      <c r="AV50" s="46">
        <v>22</v>
      </c>
      <c r="AW50" s="46">
        <v>5</v>
      </c>
      <c r="AX50" s="46">
        <v>740</v>
      </c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</row>
    <row r="51" spans="1:70" ht="16" x14ac:dyDescent="0.2">
      <c r="A51" s="56"/>
      <c r="B51" s="46"/>
      <c r="C51" s="69" t="s">
        <v>111</v>
      </c>
      <c r="D51" s="46">
        <v>49</v>
      </c>
      <c r="E51" s="46">
        <v>123</v>
      </c>
      <c r="F51" s="46">
        <v>642</v>
      </c>
      <c r="G51" s="46">
        <v>173</v>
      </c>
      <c r="H51" s="46">
        <v>11</v>
      </c>
      <c r="I51" s="46">
        <v>1</v>
      </c>
      <c r="J51" s="46">
        <v>536</v>
      </c>
      <c r="K51" s="46"/>
      <c r="L51" s="46"/>
      <c r="M51" s="69" t="s">
        <v>111</v>
      </c>
      <c r="N51" s="46">
        <v>179</v>
      </c>
      <c r="O51" s="46">
        <v>181</v>
      </c>
      <c r="P51" s="46">
        <v>744</v>
      </c>
      <c r="Q51" s="46">
        <v>229</v>
      </c>
      <c r="R51" s="46">
        <v>35</v>
      </c>
      <c r="S51" s="46">
        <v>19</v>
      </c>
      <c r="T51" s="46">
        <v>674</v>
      </c>
      <c r="U51" s="46"/>
      <c r="V51" s="46"/>
      <c r="W51" s="69" t="s">
        <v>111</v>
      </c>
      <c r="X51" s="46">
        <v>180</v>
      </c>
      <c r="Y51" s="46">
        <v>162</v>
      </c>
      <c r="Z51" s="46">
        <v>739</v>
      </c>
      <c r="AA51" s="46">
        <v>232</v>
      </c>
      <c r="AB51" s="46">
        <v>18</v>
      </c>
      <c r="AC51" s="46">
        <v>10</v>
      </c>
      <c r="AD51" s="46">
        <v>779</v>
      </c>
      <c r="AE51" s="46"/>
      <c r="AF51" s="46"/>
      <c r="AG51" s="69" t="s">
        <v>111</v>
      </c>
      <c r="AH51" s="46">
        <v>162</v>
      </c>
      <c r="AI51" s="46"/>
      <c r="AJ51" s="46">
        <v>746</v>
      </c>
      <c r="AK51" s="46">
        <v>132</v>
      </c>
      <c r="AL51" s="46">
        <v>73</v>
      </c>
      <c r="AM51" s="46">
        <v>32</v>
      </c>
      <c r="AN51" s="46">
        <v>761</v>
      </c>
      <c r="AO51" s="46"/>
      <c r="AP51" s="46"/>
      <c r="AQ51" s="69" t="s">
        <v>111</v>
      </c>
      <c r="AR51" s="46">
        <v>28</v>
      </c>
      <c r="AS51" s="46">
        <v>97</v>
      </c>
      <c r="AT51" s="46">
        <v>299</v>
      </c>
      <c r="AU51" s="46">
        <v>153</v>
      </c>
      <c r="AV51" s="46">
        <v>3</v>
      </c>
      <c r="AW51" s="46">
        <v>2</v>
      </c>
      <c r="AX51" s="46">
        <v>356</v>
      </c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</row>
    <row r="52" spans="1:70" ht="16" x14ac:dyDescent="0.2">
      <c r="A52" s="56"/>
      <c r="B52" s="46"/>
      <c r="C52" s="70" t="s">
        <v>112</v>
      </c>
      <c r="D52" s="46">
        <v>106</v>
      </c>
      <c r="E52" s="46">
        <v>235</v>
      </c>
      <c r="F52" s="46">
        <v>699</v>
      </c>
      <c r="G52" s="46">
        <v>260</v>
      </c>
      <c r="H52" s="46">
        <v>13</v>
      </c>
      <c r="I52" s="46">
        <v>3</v>
      </c>
      <c r="J52" s="46">
        <v>886</v>
      </c>
      <c r="K52" s="46"/>
      <c r="L52" s="46"/>
      <c r="M52" s="70" t="s">
        <v>112</v>
      </c>
      <c r="N52" s="46">
        <v>178</v>
      </c>
      <c r="O52" s="46">
        <v>301</v>
      </c>
      <c r="P52" s="46">
        <v>751</v>
      </c>
      <c r="Q52" s="46">
        <v>301</v>
      </c>
      <c r="R52" s="46">
        <v>22</v>
      </c>
      <c r="S52" s="46">
        <v>7</v>
      </c>
      <c r="T52" s="46">
        <v>839</v>
      </c>
      <c r="U52" s="46"/>
      <c r="V52" s="46"/>
      <c r="W52" s="70" t="s">
        <v>112</v>
      </c>
      <c r="X52" s="46">
        <v>106</v>
      </c>
      <c r="Y52" s="46">
        <v>266</v>
      </c>
      <c r="Z52" s="46">
        <v>696</v>
      </c>
      <c r="AA52" s="46">
        <v>257</v>
      </c>
      <c r="AB52" s="46">
        <v>17</v>
      </c>
      <c r="AC52" s="46">
        <v>8</v>
      </c>
      <c r="AD52" s="46">
        <v>761</v>
      </c>
      <c r="AE52" s="46"/>
      <c r="AF52" s="46"/>
      <c r="AG52" s="70" t="s">
        <v>112</v>
      </c>
      <c r="AH52" s="46">
        <v>83</v>
      </c>
      <c r="AI52" s="46"/>
      <c r="AJ52" s="46">
        <v>601</v>
      </c>
      <c r="AK52" s="46">
        <v>147</v>
      </c>
      <c r="AL52" s="46">
        <v>93</v>
      </c>
      <c r="AM52" s="46">
        <v>51</v>
      </c>
      <c r="AN52" s="46">
        <v>598</v>
      </c>
      <c r="AO52" s="46"/>
      <c r="AP52" s="46"/>
      <c r="AQ52" s="70" t="s">
        <v>112</v>
      </c>
      <c r="AR52" s="46">
        <v>62</v>
      </c>
      <c r="AS52" s="46">
        <v>224</v>
      </c>
      <c r="AT52" s="46">
        <v>422</v>
      </c>
      <c r="AU52" s="46">
        <v>226</v>
      </c>
      <c r="AV52" s="46">
        <v>14</v>
      </c>
      <c r="AW52" s="46">
        <v>8</v>
      </c>
      <c r="AX52" s="46">
        <v>486</v>
      </c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</row>
    <row r="53" spans="1:70" ht="16" x14ac:dyDescent="0.2">
      <c r="A53" s="56"/>
      <c r="B53" s="46"/>
      <c r="C53" s="70" t="s">
        <v>113</v>
      </c>
      <c r="D53" s="46">
        <v>109</v>
      </c>
      <c r="E53" s="46">
        <v>264</v>
      </c>
      <c r="F53" s="46">
        <v>632</v>
      </c>
      <c r="G53" s="46">
        <v>175</v>
      </c>
      <c r="H53" s="46">
        <v>20</v>
      </c>
      <c r="I53" s="46">
        <v>13</v>
      </c>
      <c r="J53" s="46">
        <v>625</v>
      </c>
      <c r="K53" s="46"/>
      <c r="L53" s="46"/>
      <c r="M53" s="70" t="s">
        <v>113</v>
      </c>
      <c r="N53" s="46">
        <v>141</v>
      </c>
      <c r="O53" s="46">
        <v>287</v>
      </c>
      <c r="P53" s="46">
        <v>797</v>
      </c>
      <c r="Q53" s="46">
        <v>355</v>
      </c>
      <c r="R53" s="46">
        <v>20</v>
      </c>
      <c r="S53" s="46">
        <v>13</v>
      </c>
      <c r="T53" s="46">
        <v>927</v>
      </c>
      <c r="U53" s="46"/>
      <c r="V53" s="46"/>
      <c r="W53" s="70" t="s">
        <v>113</v>
      </c>
      <c r="X53" s="46">
        <v>228</v>
      </c>
      <c r="Y53" s="46">
        <v>452</v>
      </c>
      <c r="Z53" s="46">
        <v>864</v>
      </c>
      <c r="AA53" s="46">
        <v>304</v>
      </c>
      <c r="AB53" s="46">
        <v>37</v>
      </c>
      <c r="AC53" s="46">
        <v>29</v>
      </c>
      <c r="AD53" s="46">
        <v>978</v>
      </c>
      <c r="AE53" s="46"/>
      <c r="AF53" s="46"/>
      <c r="AG53" s="70" t="s">
        <v>113</v>
      </c>
      <c r="AH53" s="46">
        <v>173</v>
      </c>
      <c r="AI53" s="46"/>
      <c r="AJ53" s="46">
        <v>696</v>
      </c>
      <c r="AK53" s="46">
        <v>196</v>
      </c>
      <c r="AL53" s="46">
        <v>87</v>
      </c>
      <c r="AM53" s="46">
        <v>51</v>
      </c>
      <c r="AN53" s="46">
        <v>767</v>
      </c>
      <c r="AO53" s="46"/>
      <c r="AP53" s="46"/>
      <c r="AQ53" s="70" t="s">
        <v>113</v>
      </c>
      <c r="AR53" s="46">
        <v>112</v>
      </c>
      <c r="AS53" s="46">
        <v>361</v>
      </c>
      <c r="AT53" s="46">
        <v>485</v>
      </c>
      <c r="AU53" s="46">
        <v>461</v>
      </c>
      <c r="AV53" s="46">
        <v>43</v>
      </c>
      <c r="AW53" s="46">
        <v>21</v>
      </c>
      <c r="AX53" s="46">
        <v>958</v>
      </c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</row>
    <row r="54" spans="1:70" ht="16" x14ac:dyDescent="0.2">
      <c r="A54" s="56"/>
      <c r="B54" s="46"/>
      <c r="C54" s="70" t="s">
        <v>87</v>
      </c>
      <c r="D54" s="46"/>
      <c r="E54" s="46"/>
      <c r="F54" s="46"/>
      <c r="G54" s="46"/>
      <c r="H54" s="46" t="s">
        <v>89</v>
      </c>
      <c r="I54" s="46" t="s">
        <v>90</v>
      </c>
      <c r="J54" s="46"/>
      <c r="K54" s="46"/>
      <c r="L54" s="46"/>
      <c r="M54" s="70" t="s">
        <v>87</v>
      </c>
      <c r="N54" s="46"/>
      <c r="O54" s="46"/>
      <c r="P54" s="46"/>
      <c r="Q54" s="46"/>
      <c r="R54" s="46" t="s">
        <v>89</v>
      </c>
      <c r="S54" s="46" t="s">
        <v>90</v>
      </c>
      <c r="T54" s="46"/>
      <c r="U54" s="46"/>
      <c r="V54" s="46"/>
      <c r="W54" s="70" t="s">
        <v>87</v>
      </c>
      <c r="X54" s="46"/>
      <c r="Y54" s="46"/>
      <c r="Z54" s="46"/>
      <c r="AA54" s="46"/>
      <c r="AB54" s="46" t="s">
        <v>89</v>
      </c>
      <c r="AC54" s="46" t="s">
        <v>90</v>
      </c>
      <c r="AD54" s="46"/>
      <c r="AE54" s="46"/>
      <c r="AF54" s="46"/>
      <c r="AG54" s="70" t="s">
        <v>87</v>
      </c>
      <c r="AH54" s="46"/>
      <c r="AI54" s="46"/>
      <c r="AJ54" s="46"/>
      <c r="AK54" s="46"/>
      <c r="AL54" s="46" t="s">
        <v>89</v>
      </c>
      <c r="AM54" s="46" t="s">
        <v>90</v>
      </c>
      <c r="AN54" s="46"/>
      <c r="AO54" s="46"/>
      <c r="AP54" s="46"/>
      <c r="AQ54" s="70" t="s">
        <v>87</v>
      </c>
      <c r="AR54" s="46"/>
      <c r="AS54" s="46"/>
      <c r="AT54" s="46"/>
      <c r="AU54" s="46"/>
      <c r="AV54" s="46" t="s">
        <v>89</v>
      </c>
      <c r="AW54" s="46" t="s">
        <v>90</v>
      </c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</row>
    <row r="55" spans="1:70" ht="16" x14ac:dyDescent="0.2">
      <c r="A55" s="56"/>
      <c r="B55" s="46" t="s">
        <v>91</v>
      </c>
      <c r="C55" t="s">
        <v>86</v>
      </c>
      <c r="D55" s="46">
        <v>14.0233723</v>
      </c>
      <c r="E55" s="46">
        <v>8.8480801299999996</v>
      </c>
      <c r="F55" s="46"/>
      <c r="G55" s="46">
        <v>36.413043500000001</v>
      </c>
      <c r="H55" s="46">
        <v>1.9021739099999999</v>
      </c>
      <c r="I55" s="46">
        <v>2.6119403000000001</v>
      </c>
      <c r="J55" s="46"/>
      <c r="K55" s="46"/>
      <c r="L55" s="46" t="s">
        <v>91</v>
      </c>
      <c r="M55" t="s">
        <v>86</v>
      </c>
      <c r="N55" s="46">
        <v>31.481481500000001</v>
      </c>
      <c r="O55" s="46">
        <v>4.6296296300000002</v>
      </c>
      <c r="P55" s="46"/>
      <c r="Q55" s="46">
        <v>29.545454500000002</v>
      </c>
      <c r="R55" s="46">
        <v>5</v>
      </c>
      <c r="S55" s="46">
        <v>9.2307692299999999</v>
      </c>
      <c r="T55" s="46"/>
      <c r="U55" s="46"/>
      <c r="V55" s="46" t="s">
        <v>91</v>
      </c>
      <c r="W55" t="s">
        <v>86</v>
      </c>
      <c r="X55" s="46">
        <v>30.737134900000001</v>
      </c>
      <c r="Y55" s="46">
        <v>3.4770514600000002</v>
      </c>
      <c r="Z55" s="46"/>
      <c r="AA55" s="46">
        <v>27.328431399999999</v>
      </c>
      <c r="AB55" s="46">
        <v>2.5735294099999999</v>
      </c>
      <c r="AC55" s="46">
        <v>3.5874439499999999</v>
      </c>
      <c r="AD55" s="46"/>
      <c r="AE55" s="46"/>
      <c r="AF55" s="46" t="s">
        <v>91</v>
      </c>
      <c r="AG55" t="s">
        <v>86</v>
      </c>
      <c r="AH55" s="46">
        <v>30.440967300000001</v>
      </c>
      <c r="AI55" s="46"/>
      <c r="AJ55" s="46"/>
      <c r="AK55" s="46">
        <v>22.1941992</v>
      </c>
      <c r="AL55" s="46">
        <v>3.9092055499999998</v>
      </c>
      <c r="AM55" s="46">
        <v>10.2272727</v>
      </c>
      <c r="AN55" s="46"/>
      <c r="AO55" s="46"/>
      <c r="AP55" s="46" t="s">
        <v>91</v>
      </c>
      <c r="AQ55" t="s">
        <v>86</v>
      </c>
      <c r="AR55" s="46">
        <v>29.255319100000001</v>
      </c>
      <c r="AS55" s="46">
        <v>7.0921985799999998</v>
      </c>
      <c r="AT55" s="46"/>
      <c r="AU55" s="46">
        <v>37.702702700000003</v>
      </c>
      <c r="AV55" s="46">
        <v>2.9729729699999998</v>
      </c>
      <c r="AW55" s="46">
        <v>1.7921146999999999</v>
      </c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</row>
    <row r="56" spans="1:70" ht="16" x14ac:dyDescent="0.2">
      <c r="A56" s="56"/>
      <c r="B56" s="46"/>
      <c r="C56" s="69" t="s">
        <v>111</v>
      </c>
      <c r="D56" s="46">
        <v>7.6323987500000001</v>
      </c>
      <c r="E56" s="46">
        <v>19.1588785</v>
      </c>
      <c r="F56" s="46"/>
      <c r="G56" s="46">
        <v>32.276119399999999</v>
      </c>
      <c r="H56" s="46">
        <v>2.05223881</v>
      </c>
      <c r="I56" s="46">
        <v>0.57803468000000002</v>
      </c>
      <c r="J56" s="46"/>
      <c r="K56" s="46"/>
      <c r="L56" s="46"/>
      <c r="M56" s="69" t="s">
        <v>111</v>
      </c>
      <c r="N56" s="46">
        <v>24.059139800000001</v>
      </c>
      <c r="O56" s="46">
        <v>24.327957000000001</v>
      </c>
      <c r="P56" s="46"/>
      <c r="Q56" s="46">
        <v>33.976261100000002</v>
      </c>
      <c r="R56" s="46">
        <v>5.19287834</v>
      </c>
      <c r="S56" s="46">
        <v>8.2969432300000001</v>
      </c>
      <c r="T56" s="46"/>
      <c r="U56" s="46"/>
      <c r="V56" s="46"/>
      <c r="W56" s="69" t="s">
        <v>111</v>
      </c>
      <c r="X56" s="46">
        <v>24.357239499999999</v>
      </c>
      <c r="Y56" s="46">
        <v>21.921515599999999</v>
      </c>
      <c r="Z56" s="46"/>
      <c r="AA56" s="46">
        <v>29.781771500000001</v>
      </c>
      <c r="AB56" s="46">
        <v>2.3106546899999998</v>
      </c>
      <c r="AC56" s="46">
        <v>4.31034483</v>
      </c>
      <c r="AD56" s="46"/>
      <c r="AE56" s="46"/>
      <c r="AF56" s="46"/>
      <c r="AG56" s="69" t="s">
        <v>111</v>
      </c>
      <c r="AH56" s="46">
        <v>21.715817699999999</v>
      </c>
      <c r="AI56" s="46"/>
      <c r="AJ56" s="46"/>
      <c r="AK56" s="46">
        <v>17.345597900000001</v>
      </c>
      <c r="AL56" s="46">
        <v>9.5926412600000006</v>
      </c>
      <c r="AM56" s="46">
        <v>24.242424199999999</v>
      </c>
      <c r="AN56" s="46"/>
      <c r="AO56" s="46"/>
      <c r="AP56" s="46"/>
      <c r="AQ56" s="69" t="s">
        <v>111</v>
      </c>
      <c r="AR56" s="46">
        <v>9.3645484900000007</v>
      </c>
      <c r="AS56" s="46">
        <v>32.4414716</v>
      </c>
      <c r="AT56" s="46"/>
      <c r="AU56" s="46">
        <v>42.977528100000001</v>
      </c>
      <c r="AV56" s="46">
        <v>0.84269662999999995</v>
      </c>
      <c r="AW56" s="46">
        <v>1.30718954</v>
      </c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</row>
    <row r="57" spans="1:70" ht="16" x14ac:dyDescent="0.2">
      <c r="A57" s="56"/>
      <c r="B57" s="46"/>
      <c r="C57" s="70" t="s">
        <v>112</v>
      </c>
      <c r="D57" s="46">
        <v>15.164520700000001</v>
      </c>
      <c r="E57" s="46">
        <v>33.619456399999997</v>
      </c>
      <c r="F57" s="46"/>
      <c r="G57" s="46">
        <v>29.3453725</v>
      </c>
      <c r="H57" s="46">
        <v>1.46726862</v>
      </c>
      <c r="I57" s="46">
        <v>1.1538461499999999</v>
      </c>
      <c r="J57" s="46"/>
      <c r="K57" s="46"/>
      <c r="L57" s="46"/>
      <c r="M57" s="70" t="s">
        <v>112</v>
      </c>
      <c r="N57" s="46">
        <v>23.701730999999999</v>
      </c>
      <c r="O57" s="46">
        <v>40.079893499999997</v>
      </c>
      <c r="P57" s="46"/>
      <c r="Q57" s="46">
        <v>35.876042900000002</v>
      </c>
      <c r="R57" s="46">
        <v>2.6221692499999998</v>
      </c>
      <c r="S57" s="46">
        <v>2.3255813999999999</v>
      </c>
      <c r="T57" s="46"/>
      <c r="U57" s="46"/>
      <c r="V57" s="46"/>
      <c r="W57" s="70" t="s">
        <v>112</v>
      </c>
      <c r="X57" s="46">
        <v>15.229885100000001</v>
      </c>
      <c r="Y57" s="46">
        <v>38.218390800000002</v>
      </c>
      <c r="Z57" s="46"/>
      <c r="AA57" s="46">
        <v>33.771353499999996</v>
      </c>
      <c r="AB57" s="46">
        <v>2.2339027599999999</v>
      </c>
      <c r="AC57" s="46">
        <v>3.1128404700000001</v>
      </c>
      <c r="AD57" s="46"/>
      <c r="AE57" s="46"/>
      <c r="AF57" s="46"/>
      <c r="AG57" s="70" t="s">
        <v>112</v>
      </c>
      <c r="AH57" s="46">
        <v>13.8103161</v>
      </c>
      <c r="AI57" s="46"/>
      <c r="AJ57" s="46"/>
      <c r="AK57" s="46">
        <v>24.581939800000001</v>
      </c>
      <c r="AL57" s="46">
        <v>15.5518395</v>
      </c>
      <c r="AM57" s="46">
        <v>34.6938776</v>
      </c>
      <c r="AN57" s="46"/>
      <c r="AO57" s="46"/>
      <c r="AP57" s="46"/>
      <c r="AQ57" s="70" t="s">
        <v>112</v>
      </c>
      <c r="AR57" s="46">
        <v>14.6919431</v>
      </c>
      <c r="AS57" s="46">
        <v>53.080568700000001</v>
      </c>
      <c r="AT57" s="46"/>
      <c r="AU57" s="46">
        <v>46.502057600000001</v>
      </c>
      <c r="AV57" s="46">
        <v>2.8806584399999999</v>
      </c>
      <c r="AW57" s="46">
        <v>3.5398230100000001</v>
      </c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</row>
    <row r="58" spans="1:70" ht="16" x14ac:dyDescent="0.2">
      <c r="A58" s="56"/>
      <c r="B58" s="46"/>
      <c r="C58" s="70" t="s">
        <v>113</v>
      </c>
      <c r="D58" s="46">
        <v>17.246835399999998</v>
      </c>
      <c r="E58" s="46">
        <v>41.772151899999997</v>
      </c>
      <c r="F58" s="46"/>
      <c r="G58" s="46">
        <v>28</v>
      </c>
      <c r="H58" s="46">
        <v>3.2</v>
      </c>
      <c r="I58" s="46">
        <v>7.4285714299999999</v>
      </c>
      <c r="J58" s="46"/>
      <c r="K58" s="46"/>
      <c r="L58" s="46"/>
      <c r="M58" s="70" t="s">
        <v>113</v>
      </c>
      <c r="N58" s="46">
        <v>17.691342500000001</v>
      </c>
      <c r="O58" s="46">
        <v>36.010037599999997</v>
      </c>
      <c r="P58" s="46"/>
      <c r="Q58" s="46">
        <v>38.295577100000003</v>
      </c>
      <c r="R58" s="46">
        <v>2.1574973000000002</v>
      </c>
      <c r="S58" s="46">
        <v>3.6619718300000001</v>
      </c>
      <c r="T58" s="46"/>
      <c r="U58" s="46"/>
      <c r="V58" s="46"/>
      <c r="W58" s="70" t="s">
        <v>113</v>
      </c>
      <c r="X58" s="46">
        <v>26.388888900000001</v>
      </c>
      <c r="Y58" s="46">
        <v>52.314814800000001</v>
      </c>
      <c r="Z58" s="46"/>
      <c r="AA58" s="46">
        <v>31.083844599999999</v>
      </c>
      <c r="AB58" s="46">
        <v>3.7832310800000002</v>
      </c>
      <c r="AC58" s="46">
        <v>9.5394736800000004</v>
      </c>
      <c r="AD58" s="46"/>
      <c r="AE58" s="46"/>
      <c r="AF58" s="46"/>
      <c r="AG58" s="70" t="s">
        <v>113</v>
      </c>
      <c r="AH58" s="46">
        <v>24.8563218</v>
      </c>
      <c r="AI58" s="46"/>
      <c r="AJ58" s="46"/>
      <c r="AK58" s="46">
        <v>25.554106900000001</v>
      </c>
      <c r="AL58" s="46">
        <v>11.3428944</v>
      </c>
      <c r="AM58" s="46">
        <v>26.020408199999999</v>
      </c>
      <c r="AN58" s="46"/>
      <c r="AO58" s="46"/>
      <c r="AP58" s="46"/>
      <c r="AQ58" s="70" t="s">
        <v>113</v>
      </c>
      <c r="AR58" s="46">
        <v>23.092783499999999</v>
      </c>
      <c r="AS58" s="46">
        <v>74.432989699999993</v>
      </c>
      <c r="AT58" s="46"/>
      <c r="AU58" s="46">
        <v>48.121085600000001</v>
      </c>
      <c r="AV58" s="46">
        <v>4.4885177499999998</v>
      </c>
      <c r="AW58" s="46">
        <v>4.5553145300000004</v>
      </c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</row>
    <row r="59" spans="1:70" ht="16" x14ac:dyDescent="0.2">
      <c r="A59" s="56"/>
      <c r="B59" s="46"/>
      <c r="C59" s="70" t="s">
        <v>87</v>
      </c>
      <c r="D59" s="46"/>
      <c r="E59" s="46"/>
      <c r="F59" s="46"/>
      <c r="G59" s="46"/>
      <c r="H59" s="46"/>
      <c r="I59" s="46"/>
      <c r="J59" s="46"/>
      <c r="K59" s="46"/>
      <c r="L59" s="46"/>
      <c r="M59" s="70" t="s">
        <v>87</v>
      </c>
      <c r="N59" s="46"/>
      <c r="O59" s="46"/>
      <c r="P59" s="46"/>
      <c r="Q59" s="46"/>
      <c r="R59" s="46"/>
      <c r="S59" s="46"/>
      <c r="T59" s="46"/>
      <c r="U59" s="46"/>
      <c r="V59" s="46"/>
      <c r="W59" s="70" t="s">
        <v>87</v>
      </c>
      <c r="X59" s="46"/>
      <c r="Y59" s="46"/>
      <c r="Z59" s="46"/>
      <c r="AA59" s="46"/>
      <c r="AB59" s="46"/>
      <c r="AC59" s="46"/>
      <c r="AD59" s="46"/>
      <c r="AE59" s="46"/>
      <c r="AF59" s="46"/>
      <c r="AG59" s="70" t="s">
        <v>87</v>
      </c>
      <c r="AH59" s="46"/>
      <c r="AI59" s="46"/>
      <c r="AJ59" s="46"/>
      <c r="AK59" s="46"/>
      <c r="AL59" s="46"/>
      <c r="AM59" s="46"/>
      <c r="AN59" s="46"/>
      <c r="AO59" s="46"/>
      <c r="AP59" s="46"/>
      <c r="AQ59" s="70" t="s">
        <v>87</v>
      </c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</row>
    <row r="60" spans="1:70" ht="16" x14ac:dyDescent="0.2">
      <c r="A60" s="56"/>
      <c r="B60" s="46" t="s">
        <v>92</v>
      </c>
      <c r="C60" s="46"/>
      <c r="D60" s="46">
        <v>348</v>
      </c>
      <c r="E60" s="46">
        <v>675</v>
      </c>
      <c r="F60" s="46">
        <v>2572</v>
      </c>
      <c r="G60" s="46">
        <v>876</v>
      </c>
      <c r="H60" s="46">
        <v>58</v>
      </c>
      <c r="I60" s="46">
        <v>24</v>
      </c>
      <c r="J60" s="46">
        <v>2783</v>
      </c>
      <c r="K60" s="46"/>
      <c r="L60" s="46" t="s">
        <v>92</v>
      </c>
      <c r="M60" s="46"/>
      <c r="N60" s="46">
        <v>566</v>
      </c>
      <c r="O60" s="46">
        <v>779</v>
      </c>
      <c r="P60" s="46">
        <v>2508</v>
      </c>
      <c r="Q60" s="46">
        <v>950</v>
      </c>
      <c r="R60" s="46">
        <v>88</v>
      </c>
      <c r="S60" s="46">
        <v>45</v>
      </c>
      <c r="T60" s="46">
        <v>2660</v>
      </c>
      <c r="U60" s="46"/>
      <c r="V60" s="46" t="s">
        <v>92</v>
      </c>
      <c r="W60" s="46"/>
      <c r="X60" s="46">
        <v>735</v>
      </c>
      <c r="Y60" s="46">
        <v>905</v>
      </c>
      <c r="Z60" s="46">
        <v>3018</v>
      </c>
      <c r="AA60" s="46">
        <v>1016</v>
      </c>
      <c r="AB60" s="46">
        <v>93</v>
      </c>
      <c r="AC60" s="46">
        <v>55</v>
      </c>
      <c r="AD60" s="46">
        <v>3334</v>
      </c>
      <c r="AE60" s="46"/>
      <c r="AF60" s="46" t="s">
        <v>92</v>
      </c>
      <c r="AG60" s="46"/>
      <c r="AH60" s="46">
        <v>632</v>
      </c>
      <c r="AI60" s="46"/>
      <c r="AJ60" s="46">
        <v>2746</v>
      </c>
      <c r="AK60" s="46">
        <v>651</v>
      </c>
      <c r="AL60" s="46">
        <v>284</v>
      </c>
      <c r="AM60" s="46">
        <v>152</v>
      </c>
      <c r="AN60" s="46">
        <v>2919</v>
      </c>
      <c r="AO60" s="46"/>
      <c r="AP60" s="46" t="s">
        <v>92</v>
      </c>
      <c r="AQ60" s="46"/>
      <c r="AR60" s="46">
        <v>367</v>
      </c>
      <c r="AS60" s="46">
        <v>722</v>
      </c>
      <c r="AT60" s="46">
        <v>1770</v>
      </c>
      <c r="AU60" s="46">
        <v>1119</v>
      </c>
      <c r="AV60" s="46">
        <v>82</v>
      </c>
      <c r="AW60" s="46">
        <v>36</v>
      </c>
      <c r="AX60" s="46">
        <v>2540</v>
      </c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</row>
    <row r="61" spans="1:70" ht="16" x14ac:dyDescent="0.2">
      <c r="A61" s="56"/>
      <c r="B61" s="46" t="s">
        <v>93</v>
      </c>
      <c r="C61" s="46"/>
      <c r="D61" s="46">
        <v>13.5303266</v>
      </c>
      <c r="E61" s="46">
        <v>26.244167999999998</v>
      </c>
      <c r="F61" s="46"/>
      <c r="G61" s="46">
        <v>31.476823599999999</v>
      </c>
      <c r="H61" s="46">
        <v>2.08408193</v>
      </c>
      <c r="I61" s="46">
        <v>2.7397260299999999</v>
      </c>
      <c r="J61" s="46"/>
      <c r="K61" s="46"/>
      <c r="L61" s="46" t="s">
        <v>93</v>
      </c>
      <c r="M61" s="46"/>
      <c r="N61" s="46">
        <v>22.5677831</v>
      </c>
      <c r="O61" s="46">
        <v>31.060606100000001</v>
      </c>
      <c r="P61" s="46"/>
      <c r="Q61" s="46">
        <v>35.714285699999998</v>
      </c>
      <c r="R61" s="46">
        <v>3.3082706800000001</v>
      </c>
      <c r="S61" s="46">
        <v>4.7368421100000004</v>
      </c>
      <c r="T61" s="46"/>
      <c r="U61" s="46"/>
      <c r="V61" s="46" t="s">
        <v>93</v>
      </c>
      <c r="W61" s="46"/>
      <c r="X61" s="46">
        <v>24.353876700000001</v>
      </c>
      <c r="Y61" s="46">
        <v>29.986746199999999</v>
      </c>
      <c r="Z61" s="46"/>
      <c r="AA61" s="46">
        <v>30.473905200000001</v>
      </c>
      <c r="AB61" s="46">
        <v>2.78944211</v>
      </c>
      <c r="AC61" s="46">
        <v>5.4133858300000002</v>
      </c>
      <c r="AD61" s="46"/>
      <c r="AE61" s="46"/>
      <c r="AF61" s="46" t="s">
        <v>93</v>
      </c>
      <c r="AG61" s="46"/>
      <c r="AH61" s="46">
        <v>23.015294999999998</v>
      </c>
      <c r="AI61" s="46"/>
      <c r="AJ61" s="46"/>
      <c r="AK61" s="46">
        <v>22.302158299999999</v>
      </c>
      <c r="AL61" s="46">
        <v>9.7293593699999992</v>
      </c>
      <c r="AM61" s="46">
        <v>23.348694299999998</v>
      </c>
      <c r="AN61" s="46"/>
      <c r="AO61" s="46"/>
      <c r="AP61" s="46" t="s">
        <v>93</v>
      </c>
      <c r="AQ61" s="46"/>
      <c r="AR61" s="46">
        <v>20.734463300000002</v>
      </c>
      <c r="AS61" s="46">
        <v>40.790960499999997</v>
      </c>
      <c r="AT61" s="46"/>
      <c r="AU61" s="46">
        <v>44.055118100000001</v>
      </c>
      <c r="AV61" s="46">
        <v>3.22834646</v>
      </c>
      <c r="AW61" s="46">
        <v>3.2171581800000002</v>
      </c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</row>
    <row r="62" spans="1:70" ht="16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</row>
    <row r="63" spans="1:70" ht="16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</row>
    <row r="64" spans="1:70" ht="16" x14ac:dyDescent="0.2">
      <c r="A64" s="55" t="s">
        <v>68</v>
      </c>
      <c r="B64" s="46"/>
      <c r="C64" s="46"/>
      <c r="D64" s="49" t="s">
        <v>99</v>
      </c>
      <c r="E64" s="49"/>
      <c r="F64" s="49"/>
      <c r="G64" s="49"/>
      <c r="H64" s="49"/>
      <c r="I64" s="49"/>
      <c r="J64" s="49"/>
      <c r="K64" s="46"/>
      <c r="L64" s="46"/>
      <c r="M64" s="46"/>
      <c r="N64" s="49" t="s">
        <v>100</v>
      </c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</row>
    <row r="65" spans="1:70" ht="16" x14ac:dyDescent="0.2">
      <c r="A65" s="55"/>
      <c r="B65" s="71" t="s">
        <v>73</v>
      </c>
      <c r="C65" s="71" t="s">
        <v>114</v>
      </c>
      <c r="D65" s="46" t="s">
        <v>71</v>
      </c>
      <c r="E65" s="46" t="s">
        <v>82</v>
      </c>
      <c r="F65" s="46" t="s">
        <v>83</v>
      </c>
      <c r="G65" s="46" t="s">
        <v>84</v>
      </c>
      <c r="H65" s="46" t="s">
        <v>35</v>
      </c>
      <c r="I65" s="46" t="s">
        <v>85</v>
      </c>
      <c r="J65" s="46" t="s">
        <v>83</v>
      </c>
      <c r="K65" s="46"/>
      <c r="L65" s="71" t="s">
        <v>73</v>
      </c>
      <c r="M65" s="71" t="s">
        <v>114</v>
      </c>
      <c r="N65" s="46" t="s">
        <v>71</v>
      </c>
      <c r="O65" s="46" t="s">
        <v>82</v>
      </c>
      <c r="P65" s="46" t="s">
        <v>83</v>
      </c>
      <c r="Q65" s="46" t="s">
        <v>84</v>
      </c>
      <c r="R65" s="46" t="s">
        <v>35</v>
      </c>
      <c r="S65" s="46" t="s">
        <v>85</v>
      </c>
      <c r="T65" s="46" t="s">
        <v>83</v>
      </c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</row>
    <row r="66" spans="1:70" ht="16" x14ac:dyDescent="0.2">
      <c r="A66" s="55"/>
      <c r="B66" s="46">
        <v>1</v>
      </c>
      <c r="C66" t="s">
        <v>86</v>
      </c>
      <c r="D66" s="46">
        <v>67</v>
      </c>
      <c r="E66" s="46">
        <v>14</v>
      </c>
      <c r="F66" s="46">
        <v>320</v>
      </c>
      <c r="G66" s="46">
        <v>114</v>
      </c>
      <c r="H66" s="46">
        <v>14</v>
      </c>
      <c r="I66" s="46">
        <v>3</v>
      </c>
      <c r="J66" s="46">
        <v>349</v>
      </c>
      <c r="K66" s="46"/>
      <c r="L66" s="46">
        <v>1</v>
      </c>
      <c r="M66" t="s">
        <v>86</v>
      </c>
      <c r="N66" s="46">
        <v>82</v>
      </c>
      <c r="O66" s="46">
        <v>23</v>
      </c>
      <c r="P66" s="46">
        <v>315</v>
      </c>
      <c r="Q66" s="46">
        <v>72</v>
      </c>
      <c r="R66" s="46">
        <v>13</v>
      </c>
      <c r="S66" s="46">
        <v>2</v>
      </c>
      <c r="T66" s="46">
        <v>285</v>
      </c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</row>
    <row r="67" spans="1:70" ht="16" x14ac:dyDescent="0.2">
      <c r="A67" s="55"/>
      <c r="B67" s="46"/>
      <c r="C67" s="69" t="s">
        <v>111</v>
      </c>
      <c r="D67" s="46">
        <v>27</v>
      </c>
      <c r="E67" s="46">
        <v>76</v>
      </c>
      <c r="F67" s="46">
        <v>217</v>
      </c>
      <c r="G67" s="46">
        <v>89</v>
      </c>
      <c r="H67" s="46">
        <v>7</v>
      </c>
      <c r="I67" s="46">
        <v>2</v>
      </c>
      <c r="J67" s="46">
        <v>245</v>
      </c>
      <c r="K67" s="46"/>
      <c r="L67" s="46"/>
      <c r="M67" s="69" t="s">
        <v>111</v>
      </c>
      <c r="N67" s="46">
        <v>60</v>
      </c>
      <c r="O67" s="46">
        <v>21</v>
      </c>
      <c r="P67" s="46">
        <v>209</v>
      </c>
      <c r="Q67" s="46">
        <v>55</v>
      </c>
      <c r="R67" s="46">
        <v>10</v>
      </c>
      <c r="S67" s="46">
        <v>4</v>
      </c>
      <c r="T67" s="46">
        <v>200</v>
      </c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>
        <v>0</v>
      </c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</row>
    <row r="68" spans="1:70" ht="16" x14ac:dyDescent="0.2">
      <c r="A68" s="55"/>
      <c r="B68" s="46"/>
      <c r="C68" s="70" t="s">
        <v>112</v>
      </c>
      <c r="D68" s="46">
        <v>52</v>
      </c>
      <c r="E68" s="46">
        <v>127</v>
      </c>
      <c r="F68" s="46">
        <v>236</v>
      </c>
      <c r="G68" s="46">
        <v>71</v>
      </c>
      <c r="H68" s="46">
        <v>2</v>
      </c>
      <c r="I68" s="46">
        <v>2</v>
      </c>
      <c r="J68" s="46">
        <v>221</v>
      </c>
      <c r="K68" s="46"/>
      <c r="L68" s="46"/>
      <c r="M68" s="70" t="s">
        <v>112</v>
      </c>
      <c r="N68" s="46">
        <v>58</v>
      </c>
      <c r="O68" s="46">
        <v>53</v>
      </c>
      <c r="P68" s="46">
        <v>209</v>
      </c>
      <c r="Q68" s="46">
        <v>73</v>
      </c>
      <c r="R68" s="46">
        <v>20</v>
      </c>
      <c r="S68" s="46">
        <v>12</v>
      </c>
      <c r="T68" s="46">
        <v>329</v>
      </c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</row>
    <row r="69" spans="1:70" ht="16" x14ac:dyDescent="0.2">
      <c r="A69" s="55"/>
      <c r="B69" s="46"/>
      <c r="C69" s="70" t="s">
        <v>113</v>
      </c>
      <c r="D69" s="46">
        <v>88</v>
      </c>
      <c r="E69" s="46">
        <v>73</v>
      </c>
      <c r="F69" s="46">
        <v>318</v>
      </c>
      <c r="G69" s="46">
        <v>35</v>
      </c>
      <c r="H69" s="46">
        <v>2</v>
      </c>
      <c r="I69" s="46">
        <v>0</v>
      </c>
      <c r="J69" s="46">
        <v>139</v>
      </c>
      <c r="K69" s="46"/>
      <c r="L69" s="46"/>
      <c r="M69" s="70" t="s">
        <v>113</v>
      </c>
      <c r="N69" s="46">
        <v>65</v>
      </c>
      <c r="O69" s="46">
        <v>49</v>
      </c>
      <c r="P69" s="46">
        <v>196</v>
      </c>
      <c r="Q69" s="46">
        <v>58</v>
      </c>
      <c r="R69" s="46">
        <v>13</v>
      </c>
      <c r="S69" s="46">
        <v>10</v>
      </c>
      <c r="T69" s="46">
        <v>226</v>
      </c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</row>
    <row r="70" spans="1:70" ht="16" x14ac:dyDescent="0.2">
      <c r="A70" s="55"/>
      <c r="B70" s="46"/>
      <c r="C70" s="70" t="s">
        <v>87</v>
      </c>
      <c r="D70" s="46"/>
      <c r="E70" s="46"/>
      <c r="F70" s="46"/>
      <c r="G70" s="46"/>
      <c r="H70" s="46"/>
      <c r="I70" s="46"/>
      <c r="J70" s="46"/>
      <c r="K70" s="46"/>
      <c r="L70" s="46"/>
      <c r="M70" s="70" t="s">
        <v>87</v>
      </c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</row>
    <row r="71" spans="1:70" ht="16" x14ac:dyDescent="0.2">
      <c r="A71" s="55"/>
      <c r="B71" s="46">
        <v>2</v>
      </c>
      <c r="C71" t="s">
        <v>86</v>
      </c>
      <c r="D71" s="46">
        <v>76</v>
      </c>
      <c r="E71" s="46">
        <v>9</v>
      </c>
      <c r="F71" s="46">
        <v>405</v>
      </c>
      <c r="G71" s="46">
        <v>102</v>
      </c>
      <c r="H71" s="46">
        <v>19</v>
      </c>
      <c r="I71" s="46">
        <v>1</v>
      </c>
      <c r="J71" s="46">
        <v>288</v>
      </c>
      <c r="K71" s="46"/>
      <c r="L71" s="46">
        <v>2</v>
      </c>
      <c r="M71" t="s">
        <v>86</v>
      </c>
      <c r="N71" s="46">
        <v>100</v>
      </c>
      <c r="O71" s="46">
        <v>16</v>
      </c>
      <c r="P71" s="46">
        <v>254</v>
      </c>
      <c r="Q71" s="46">
        <v>66</v>
      </c>
      <c r="R71" s="46">
        <v>14</v>
      </c>
      <c r="S71" s="46">
        <v>4</v>
      </c>
      <c r="T71" s="46">
        <v>234</v>
      </c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</row>
    <row r="72" spans="1:70" ht="16" x14ac:dyDescent="0.2">
      <c r="A72" s="55"/>
      <c r="B72" s="46"/>
      <c r="C72" s="69" t="s">
        <v>111</v>
      </c>
      <c r="D72" s="46">
        <v>13</v>
      </c>
      <c r="E72" s="46">
        <v>79</v>
      </c>
      <c r="F72" s="46">
        <v>257</v>
      </c>
      <c r="G72" s="46">
        <v>85</v>
      </c>
      <c r="H72" s="46">
        <v>4</v>
      </c>
      <c r="I72" s="46">
        <v>1</v>
      </c>
      <c r="J72" s="46">
        <v>248</v>
      </c>
      <c r="K72" s="46"/>
      <c r="L72" s="46"/>
      <c r="M72" s="69" t="s">
        <v>111</v>
      </c>
      <c r="N72" s="46">
        <v>31</v>
      </c>
      <c r="O72" s="46">
        <v>22</v>
      </c>
      <c r="P72" s="46">
        <v>136</v>
      </c>
      <c r="Q72" s="46">
        <v>44</v>
      </c>
      <c r="R72" s="46">
        <v>6</v>
      </c>
      <c r="S72" s="46">
        <v>3</v>
      </c>
      <c r="T72" s="46">
        <v>185</v>
      </c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</row>
    <row r="73" spans="1:70" ht="16" x14ac:dyDescent="0.2">
      <c r="A73" s="55"/>
      <c r="B73" s="46"/>
      <c r="C73" s="70" t="s">
        <v>112</v>
      </c>
      <c r="D73" s="46">
        <v>92</v>
      </c>
      <c r="E73" s="46">
        <v>88</v>
      </c>
      <c r="F73" s="46">
        <v>358</v>
      </c>
      <c r="G73" s="46">
        <v>84</v>
      </c>
      <c r="H73" s="46">
        <v>8</v>
      </c>
      <c r="I73" s="46">
        <v>3</v>
      </c>
      <c r="J73" s="46">
        <v>254</v>
      </c>
      <c r="K73" s="46"/>
      <c r="L73" s="46"/>
      <c r="M73" s="70" t="s">
        <v>112</v>
      </c>
      <c r="N73" s="46">
        <v>89</v>
      </c>
      <c r="O73" s="46">
        <v>78</v>
      </c>
      <c r="P73" s="46">
        <v>225</v>
      </c>
      <c r="Q73" s="46">
        <v>55</v>
      </c>
      <c r="R73" s="46">
        <v>8</v>
      </c>
      <c r="S73" s="46">
        <v>6</v>
      </c>
      <c r="T73" s="46">
        <v>202</v>
      </c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</row>
    <row r="74" spans="1:70" ht="16" x14ac:dyDescent="0.2">
      <c r="A74" s="55"/>
      <c r="B74" s="46"/>
      <c r="C74" s="70" t="s">
        <v>113</v>
      </c>
      <c r="D74" s="46">
        <v>96</v>
      </c>
      <c r="E74" s="46">
        <v>127</v>
      </c>
      <c r="F74" s="46">
        <v>316</v>
      </c>
      <c r="G74" s="46">
        <v>95</v>
      </c>
      <c r="H74" s="46">
        <v>9</v>
      </c>
      <c r="I74" s="46">
        <v>2</v>
      </c>
      <c r="J74" s="46">
        <v>297</v>
      </c>
      <c r="K74" s="46"/>
      <c r="L74" s="46"/>
      <c r="M74" s="70" t="s">
        <v>113</v>
      </c>
      <c r="N74" s="46">
        <v>107</v>
      </c>
      <c r="O74" s="46">
        <v>118</v>
      </c>
      <c r="P74" s="46">
        <v>314</v>
      </c>
      <c r="Q74" s="46">
        <v>55</v>
      </c>
      <c r="R74" s="46">
        <v>4</v>
      </c>
      <c r="S74" s="46">
        <v>3</v>
      </c>
      <c r="T74" s="46">
        <v>191</v>
      </c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</row>
    <row r="75" spans="1:70" ht="16" x14ac:dyDescent="0.2">
      <c r="A75" s="55"/>
      <c r="B75" s="46"/>
      <c r="C75" s="70" t="s">
        <v>87</v>
      </c>
      <c r="D75" s="46"/>
      <c r="E75" s="46"/>
      <c r="F75" s="46"/>
      <c r="G75" s="46"/>
      <c r="H75" s="46"/>
      <c r="I75" s="46"/>
      <c r="J75" s="46"/>
      <c r="K75" s="46"/>
      <c r="L75" s="46"/>
      <c r="M75" s="70" t="s">
        <v>87</v>
      </c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</row>
    <row r="76" spans="1:70" ht="16" x14ac:dyDescent="0.2">
      <c r="A76" s="55"/>
      <c r="B76" s="46">
        <v>3</v>
      </c>
      <c r="C76" t="s">
        <v>86</v>
      </c>
      <c r="D76" s="46">
        <v>84</v>
      </c>
      <c r="E76" s="46">
        <v>21</v>
      </c>
      <c r="F76" s="46">
        <v>291</v>
      </c>
      <c r="G76" s="46">
        <v>98</v>
      </c>
      <c r="H76" s="46">
        <v>15</v>
      </c>
      <c r="I76" s="46">
        <v>0</v>
      </c>
      <c r="J76" s="46">
        <v>267</v>
      </c>
      <c r="K76" s="46"/>
      <c r="L76" s="46">
        <v>3</v>
      </c>
      <c r="M76" t="s">
        <v>86</v>
      </c>
      <c r="N76" s="46">
        <v>96</v>
      </c>
      <c r="O76" s="46">
        <v>14</v>
      </c>
      <c r="P76" s="46">
        <v>257</v>
      </c>
      <c r="Q76" s="46">
        <v>49</v>
      </c>
      <c r="R76" s="46">
        <v>12</v>
      </c>
      <c r="S76" s="46">
        <v>2</v>
      </c>
      <c r="T76" s="46">
        <v>236</v>
      </c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</row>
    <row r="77" spans="1:70" ht="16" x14ac:dyDescent="0.2">
      <c r="A77" s="55"/>
      <c r="B77" s="46"/>
      <c r="C77" s="69" t="s">
        <v>111</v>
      </c>
      <c r="D77" s="46">
        <v>22</v>
      </c>
      <c r="E77" s="46">
        <v>88</v>
      </c>
      <c r="F77" s="46">
        <v>254</v>
      </c>
      <c r="G77" s="46">
        <v>91</v>
      </c>
      <c r="H77" s="46">
        <v>15</v>
      </c>
      <c r="I77" s="46">
        <v>4</v>
      </c>
      <c r="J77" s="46">
        <v>259</v>
      </c>
      <c r="K77" s="46"/>
      <c r="L77" s="46"/>
      <c r="M77" s="69" t="s">
        <v>111</v>
      </c>
      <c r="N77" s="46">
        <v>65</v>
      </c>
      <c r="O77" s="46">
        <v>44</v>
      </c>
      <c r="P77" s="46">
        <v>221</v>
      </c>
      <c r="Q77" s="46">
        <v>54</v>
      </c>
      <c r="R77" s="46">
        <v>9</v>
      </c>
      <c r="S77" s="46">
        <v>4</v>
      </c>
      <c r="T77" s="46">
        <v>221</v>
      </c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</row>
    <row r="78" spans="1:70" ht="16" x14ac:dyDescent="0.2">
      <c r="A78" s="55"/>
      <c r="B78" s="46"/>
      <c r="C78" s="70" t="s">
        <v>112</v>
      </c>
      <c r="D78" s="46">
        <v>77</v>
      </c>
      <c r="E78" s="46">
        <v>130</v>
      </c>
      <c r="F78" s="46">
        <v>287</v>
      </c>
      <c r="G78" s="46">
        <v>100</v>
      </c>
      <c r="H78" s="46">
        <v>11</v>
      </c>
      <c r="I78" s="46">
        <v>3</v>
      </c>
      <c r="J78" s="46">
        <v>285</v>
      </c>
      <c r="K78" s="46"/>
      <c r="L78" s="46"/>
      <c r="M78" s="70" t="s">
        <v>112</v>
      </c>
      <c r="N78" s="46">
        <v>85</v>
      </c>
      <c r="O78" s="46">
        <v>70</v>
      </c>
      <c r="P78" s="46">
        <v>231</v>
      </c>
      <c r="Q78" s="46">
        <v>41</v>
      </c>
      <c r="R78" s="46">
        <v>5</v>
      </c>
      <c r="S78" s="46">
        <v>4</v>
      </c>
      <c r="T78" s="46">
        <v>155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</row>
    <row r="79" spans="1:70" ht="16" x14ac:dyDescent="0.2">
      <c r="A79" s="55"/>
      <c r="B79" s="46"/>
      <c r="C79" s="70" t="s">
        <v>113</v>
      </c>
      <c r="D79" s="46">
        <v>113</v>
      </c>
      <c r="E79" s="46">
        <v>114</v>
      </c>
      <c r="F79" s="46">
        <v>270</v>
      </c>
      <c r="G79" s="46">
        <v>96</v>
      </c>
      <c r="H79" s="46">
        <v>9</v>
      </c>
      <c r="I79" s="46">
        <v>2</v>
      </c>
      <c r="J79" s="46">
        <v>287</v>
      </c>
      <c r="K79" s="46"/>
      <c r="L79" s="46"/>
      <c r="M79" s="70" t="s">
        <v>113</v>
      </c>
      <c r="N79" s="46">
        <v>103</v>
      </c>
      <c r="O79" s="46">
        <v>109</v>
      </c>
      <c r="P79" s="46">
        <v>289</v>
      </c>
      <c r="Q79" s="46">
        <v>69</v>
      </c>
      <c r="R79" s="46">
        <v>3</v>
      </c>
      <c r="S79" s="46">
        <v>2</v>
      </c>
      <c r="T79" s="46">
        <v>247</v>
      </c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</row>
    <row r="80" spans="1:70" ht="16" x14ac:dyDescent="0.2">
      <c r="A80" s="55"/>
      <c r="B80" s="46"/>
      <c r="C80" s="70" t="s">
        <v>87</v>
      </c>
      <c r="D80" s="46"/>
      <c r="E80" s="46"/>
      <c r="F80" s="46"/>
      <c r="G80" s="46"/>
      <c r="H80" s="46"/>
      <c r="I80" s="46"/>
      <c r="J80" s="46"/>
      <c r="K80" s="46"/>
      <c r="L80" s="46"/>
      <c r="M80" s="70" t="s">
        <v>87</v>
      </c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</row>
    <row r="81" spans="1:70" ht="16" x14ac:dyDescent="0.2">
      <c r="A81" s="55"/>
      <c r="B81" s="46" t="s">
        <v>88</v>
      </c>
      <c r="C81" t="s">
        <v>86</v>
      </c>
      <c r="D81" s="46">
        <v>227</v>
      </c>
      <c r="E81" s="46">
        <v>44</v>
      </c>
      <c r="F81" s="46">
        <v>1016</v>
      </c>
      <c r="G81" s="46">
        <v>314</v>
      </c>
      <c r="H81" s="46">
        <v>48</v>
      </c>
      <c r="I81" s="46">
        <v>4</v>
      </c>
      <c r="J81" s="46">
        <v>904</v>
      </c>
      <c r="K81" s="46"/>
      <c r="L81" s="46" t="s">
        <v>88</v>
      </c>
      <c r="M81" t="s">
        <v>86</v>
      </c>
      <c r="N81" s="46">
        <v>278</v>
      </c>
      <c r="O81" s="46">
        <v>53</v>
      </c>
      <c r="P81" s="46">
        <v>826</v>
      </c>
      <c r="Q81" s="46">
        <v>187</v>
      </c>
      <c r="R81" s="46">
        <v>39</v>
      </c>
      <c r="S81" s="46">
        <v>8</v>
      </c>
      <c r="T81" s="46">
        <v>755</v>
      </c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</row>
    <row r="82" spans="1:70" ht="16" x14ac:dyDescent="0.2">
      <c r="A82" s="55"/>
      <c r="B82" s="46"/>
      <c r="C82" s="69" t="s">
        <v>111</v>
      </c>
      <c r="D82" s="46">
        <v>62</v>
      </c>
      <c r="E82" s="46">
        <v>243</v>
      </c>
      <c r="F82" s="46">
        <v>728</v>
      </c>
      <c r="G82" s="46">
        <v>265</v>
      </c>
      <c r="H82" s="46">
        <v>26</v>
      </c>
      <c r="I82" s="46">
        <v>7</v>
      </c>
      <c r="J82" s="46">
        <v>752</v>
      </c>
      <c r="K82" s="46"/>
      <c r="L82" s="46"/>
      <c r="M82" s="69" t="s">
        <v>111</v>
      </c>
      <c r="N82" s="46">
        <v>156</v>
      </c>
      <c r="O82" s="46">
        <v>87</v>
      </c>
      <c r="P82" s="46">
        <v>566</v>
      </c>
      <c r="Q82" s="46">
        <v>153</v>
      </c>
      <c r="R82" s="46">
        <v>25</v>
      </c>
      <c r="S82" s="46">
        <v>11</v>
      </c>
      <c r="T82" s="46">
        <v>606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</row>
    <row r="83" spans="1:70" ht="16" x14ac:dyDescent="0.2">
      <c r="A83" s="55"/>
      <c r="B83" s="46"/>
      <c r="C83" s="70" t="s">
        <v>112</v>
      </c>
      <c r="D83" s="46">
        <v>221</v>
      </c>
      <c r="E83" s="46">
        <v>345</v>
      </c>
      <c r="F83" s="46">
        <v>881</v>
      </c>
      <c r="G83" s="46">
        <v>255</v>
      </c>
      <c r="H83" s="46">
        <v>21</v>
      </c>
      <c r="I83" s="46">
        <v>8</v>
      </c>
      <c r="J83" s="46">
        <v>760</v>
      </c>
      <c r="K83" s="46"/>
      <c r="L83" s="46"/>
      <c r="M83" s="70" t="s">
        <v>112</v>
      </c>
      <c r="N83" s="46">
        <v>232</v>
      </c>
      <c r="O83" s="46">
        <v>201</v>
      </c>
      <c r="P83" s="46">
        <v>665</v>
      </c>
      <c r="Q83" s="46">
        <v>169</v>
      </c>
      <c r="R83" s="46">
        <v>33</v>
      </c>
      <c r="S83" s="46">
        <v>22</v>
      </c>
      <c r="T83" s="46">
        <v>686</v>
      </c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</row>
    <row r="84" spans="1:70" ht="16" x14ac:dyDescent="0.2">
      <c r="A84" s="55"/>
      <c r="B84" s="46"/>
      <c r="C84" s="70" t="s">
        <v>113</v>
      </c>
      <c r="D84" s="46">
        <v>297</v>
      </c>
      <c r="E84" s="46">
        <v>314</v>
      </c>
      <c r="F84" s="46">
        <v>904</v>
      </c>
      <c r="G84" s="46">
        <v>226</v>
      </c>
      <c r="H84" s="46">
        <v>20</v>
      </c>
      <c r="I84" s="46">
        <v>4</v>
      </c>
      <c r="J84" s="46">
        <v>723</v>
      </c>
      <c r="K84" s="46"/>
      <c r="L84" s="46"/>
      <c r="M84" s="70" t="s">
        <v>113</v>
      </c>
      <c r="N84" s="46">
        <v>275</v>
      </c>
      <c r="O84" s="46">
        <v>276</v>
      </c>
      <c r="P84" s="46">
        <v>799</v>
      </c>
      <c r="Q84" s="46">
        <v>182</v>
      </c>
      <c r="R84" s="46">
        <v>20</v>
      </c>
      <c r="S84" s="46">
        <v>15</v>
      </c>
      <c r="T84" s="46">
        <v>664</v>
      </c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</row>
    <row r="85" spans="1:70" ht="16" x14ac:dyDescent="0.2">
      <c r="A85" s="55"/>
      <c r="B85" s="46"/>
      <c r="C85" s="70" t="s">
        <v>87</v>
      </c>
      <c r="D85" s="46"/>
      <c r="E85" s="46"/>
      <c r="F85" s="46"/>
      <c r="G85" s="46"/>
      <c r="H85" s="46" t="s">
        <v>89</v>
      </c>
      <c r="I85" s="46" t="s">
        <v>90</v>
      </c>
      <c r="J85" s="46"/>
      <c r="K85" s="46"/>
      <c r="L85" s="46"/>
      <c r="M85" s="70" t="s">
        <v>87</v>
      </c>
      <c r="N85" s="46"/>
      <c r="O85" s="46"/>
      <c r="P85" s="46"/>
      <c r="Q85" s="46"/>
      <c r="R85" s="46" t="s">
        <v>89</v>
      </c>
      <c r="S85" s="46" t="s">
        <v>90</v>
      </c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</row>
    <row r="86" spans="1:70" ht="16" x14ac:dyDescent="0.2">
      <c r="A86" s="55"/>
      <c r="B86" s="46" t="s">
        <v>91</v>
      </c>
      <c r="C86" t="s">
        <v>86</v>
      </c>
      <c r="D86" s="46">
        <v>22.3425197</v>
      </c>
      <c r="E86" s="46">
        <v>4.33070866</v>
      </c>
      <c r="F86" s="46"/>
      <c r="G86" s="46">
        <v>34.734513300000003</v>
      </c>
      <c r="H86" s="46">
        <v>5.3097345100000002</v>
      </c>
      <c r="I86" s="46">
        <v>1.27388535</v>
      </c>
      <c r="J86" s="46"/>
      <c r="K86" s="46"/>
      <c r="L86" s="46" t="s">
        <v>91</v>
      </c>
      <c r="M86" t="s">
        <v>86</v>
      </c>
      <c r="N86" s="46">
        <v>33.656174300000004</v>
      </c>
      <c r="O86" s="46">
        <v>6.4164648900000003</v>
      </c>
      <c r="P86" s="46"/>
      <c r="Q86" s="46">
        <v>24.768211900000001</v>
      </c>
      <c r="R86" s="46">
        <v>5.1655629100000002</v>
      </c>
      <c r="S86" s="46">
        <v>4.2780748700000002</v>
      </c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</row>
    <row r="87" spans="1:70" ht="16" x14ac:dyDescent="0.2">
      <c r="A87" s="55"/>
      <c r="B87" s="46"/>
      <c r="C87" s="69" t="s">
        <v>111</v>
      </c>
      <c r="D87" s="46">
        <v>8.5164835199999995</v>
      </c>
      <c r="E87" s="46">
        <v>33.379120899999997</v>
      </c>
      <c r="F87" s="46"/>
      <c r="G87" s="46">
        <v>35.239361700000003</v>
      </c>
      <c r="H87" s="46">
        <v>3.45744681</v>
      </c>
      <c r="I87" s="46">
        <v>2.6415094300000002</v>
      </c>
      <c r="J87" s="46"/>
      <c r="K87" s="46"/>
      <c r="L87" s="46"/>
      <c r="M87" s="69" t="s">
        <v>111</v>
      </c>
      <c r="N87" s="46">
        <v>27.561837499999999</v>
      </c>
      <c r="O87" s="46">
        <v>15.3710247</v>
      </c>
      <c r="P87" s="46"/>
      <c r="Q87" s="46">
        <v>25.247524800000001</v>
      </c>
      <c r="R87" s="46">
        <v>4.1254125400000001</v>
      </c>
      <c r="S87" s="46">
        <v>7.1895424800000001</v>
      </c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</row>
    <row r="88" spans="1:70" ht="16" x14ac:dyDescent="0.2">
      <c r="A88" s="55"/>
      <c r="B88" s="46"/>
      <c r="C88" s="70" t="s">
        <v>112</v>
      </c>
      <c r="D88" s="46">
        <v>25.085130500000002</v>
      </c>
      <c r="E88" s="46">
        <v>39.160045400000001</v>
      </c>
      <c r="F88" s="46"/>
      <c r="G88" s="46">
        <v>33.552631599999998</v>
      </c>
      <c r="H88" s="46">
        <v>2.76315789</v>
      </c>
      <c r="I88" s="46">
        <v>3.1372548999999998</v>
      </c>
      <c r="J88" s="46"/>
      <c r="K88" s="46"/>
      <c r="L88" s="46"/>
      <c r="M88" s="70" t="s">
        <v>112</v>
      </c>
      <c r="N88" s="46">
        <v>34.887217999999997</v>
      </c>
      <c r="O88" s="46">
        <v>30.225563900000001</v>
      </c>
      <c r="P88" s="46"/>
      <c r="Q88" s="46">
        <v>24.635568500000002</v>
      </c>
      <c r="R88" s="46">
        <v>4.8104956300000001</v>
      </c>
      <c r="S88" s="46">
        <v>13.017751499999999</v>
      </c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</row>
    <row r="89" spans="1:70" ht="16" x14ac:dyDescent="0.2">
      <c r="A89" s="55"/>
      <c r="B89" s="46"/>
      <c r="C89" s="70" t="s">
        <v>113</v>
      </c>
      <c r="D89" s="46">
        <v>32.853982299999998</v>
      </c>
      <c r="E89" s="46">
        <v>34.734513300000003</v>
      </c>
      <c r="F89" s="46"/>
      <c r="G89" s="46">
        <v>31.258644499999999</v>
      </c>
      <c r="H89" s="46">
        <v>2.76625173</v>
      </c>
      <c r="I89" s="46">
        <v>1.7699115000000001</v>
      </c>
      <c r="J89" s="46"/>
      <c r="K89" s="46"/>
      <c r="L89" s="46"/>
      <c r="M89" s="70" t="s">
        <v>113</v>
      </c>
      <c r="N89" s="46">
        <v>34.418022499999999</v>
      </c>
      <c r="O89" s="46">
        <v>34.543179000000002</v>
      </c>
      <c r="P89" s="46"/>
      <c r="Q89" s="46">
        <v>27.409638600000001</v>
      </c>
      <c r="R89" s="46">
        <v>3.0120481899999998</v>
      </c>
      <c r="S89" s="46">
        <v>8.2417582399999993</v>
      </c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</row>
    <row r="90" spans="1:70" ht="16" x14ac:dyDescent="0.2">
      <c r="A90" s="55"/>
      <c r="B90" s="46"/>
      <c r="C90" s="70" t="s">
        <v>87</v>
      </c>
      <c r="D90" s="46"/>
      <c r="E90" s="46"/>
      <c r="F90" s="46"/>
      <c r="G90" s="46"/>
      <c r="H90" s="46"/>
      <c r="I90" s="46"/>
      <c r="J90" s="46"/>
      <c r="K90" s="46"/>
      <c r="L90" s="46"/>
      <c r="M90" s="70" t="s">
        <v>87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</row>
    <row r="91" spans="1:70" ht="16" x14ac:dyDescent="0.2">
      <c r="A91" s="55"/>
      <c r="B91" s="46" t="s">
        <v>92</v>
      </c>
      <c r="C91" s="46"/>
      <c r="D91" s="46">
        <v>807</v>
      </c>
      <c r="E91" s="46">
        <v>946</v>
      </c>
      <c r="F91" s="46">
        <v>3529</v>
      </c>
      <c r="G91" s="46">
        <v>1060</v>
      </c>
      <c r="H91" s="46">
        <v>115</v>
      </c>
      <c r="I91" s="46">
        <v>23</v>
      </c>
      <c r="J91" s="46">
        <v>3139</v>
      </c>
      <c r="K91" s="46"/>
      <c r="L91" s="46" t="s">
        <v>92</v>
      </c>
      <c r="M91" s="46"/>
      <c r="N91" s="46">
        <v>941</v>
      </c>
      <c r="O91" s="46">
        <v>617</v>
      </c>
      <c r="P91" s="46">
        <v>2856</v>
      </c>
      <c r="Q91" s="46">
        <v>691</v>
      </c>
      <c r="R91" s="46">
        <v>117</v>
      </c>
      <c r="S91" s="46">
        <v>56</v>
      </c>
      <c r="T91" s="46">
        <v>2711</v>
      </c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</row>
    <row r="92" spans="1:70" ht="16" x14ac:dyDescent="0.2">
      <c r="A92" s="55"/>
      <c r="B92" s="46" t="s">
        <v>93</v>
      </c>
      <c r="C92" s="46"/>
      <c r="D92" s="46">
        <v>22.867667900000001</v>
      </c>
      <c r="E92" s="46">
        <v>26.8064608</v>
      </c>
      <c r="F92" s="46"/>
      <c r="G92" s="46">
        <v>33.7687162</v>
      </c>
      <c r="H92" s="46">
        <v>3.6635871299999998</v>
      </c>
      <c r="I92" s="46">
        <v>2.16981132</v>
      </c>
      <c r="J92" s="46"/>
      <c r="K92" s="46"/>
      <c r="L92" s="46" t="s">
        <v>93</v>
      </c>
      <c r="M92" s="46"/>
      <c r="N92" s="46">
        <v>32.9481793</v>
      </c>
      <c r="O92" s="46">
        <v>21.603641499999998</v>
      </c>
      <c r="P92" s="46"/>
      <c r="Q92" s="46">
        <v>25.488749500000001</v>
      </c>
      <c r="R92" s="46">
        <v>4.31575065</v>
      </c>
      <c r="S92" s="46">
        <v>8.1041968200000003</v>
      </c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</row>
    <row r="93" spans="1:70" ht="16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</row>
    <row r="94" spans="1:70" ht="16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</row>
    <row r="95" spans="1:70" ht="16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</row>
    <row r="96" spans="1:70" ht="16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</row>
    <row r="97" spans="1:70" ht="16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</row>
    <row r="98" spans="1:70" ht="16" x14ac:dyDescent="0.2">
      <c r="A98" s="56" t="s">
        <v>25</v>
      </c>
      <c r="B98" s="46"/>
      <c r="C98" s="46"/>
      <c r="D98" s="49" t="s">
        <v>101</v>
      </c>
      <c r="E98" s="49"/>
      <c r="F98" s="49"/>
      <c r="G98" s="49"/>
      <c r="H98" s="49"/>
      <c r="I98" s="49"/>
      <c r="J98" s="49"/>
      <c r="K98" s="49"/>
      <c r="L98" s="46"/>
      <c r="M98" s="46"/>
      <c r="N98" s="46"/>
      <c r="O98" s="46"/>
      <c r="P98" s="49" t="s">
        <v>102</v>
      </c>
      <c r="Q98" s="49"/>
      <c r="R98" s="49"/>
      <c r="S98" s="49"/>
      <c r="T98" s="49"/>
      <c r="U98" s="49"/>
      <c r="V98" s="49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</row>
    <row r="99" spans="1:70" ht="16" x14ac:dyDescent="0.2">
      <c r="A99" s="56"/>
      <c r="B99" s="71" t="s">
        <v>73</v>
      </c>
      <c r="C99" s="71" t="s">
        <v>114</v>
      </c>
      <c r="D99" s="46" t="s">
        <v>71</v>
      </c>
      <c r="E99" s="46" t="s">
        <v>82</v>
      </c>
      <c r="F99" s="46" t="s">
        <v>83</v>
      </c>
      <c r="G99" s="46" t="s">
        <v>84</v>
      </c>
      <c r="H99" s="46" t="s">
        <v>35</v>
      </c>
      <c r="I99" s="46" t="s">
        <v>85</v>
      </c>
      <c r="J99" s="46" t="s">
        <v>83</v>
      </c>
      <c r="K99" s="46"/>
      <c r="L99" s="46"/>
      <c r="M99" s="71" t="s">
        <v>73</v>
      </c>
      <c r="N99" s="71" t="s">
        <v>114</v>
      </c>
      <c r="O99" s="46"/>
      <c r="P99" s="46" t="s">
        <v>71</v>
      </c>
      <c r="Q99" s="46" t="s">
        <v>82</v>
      </c>
      <c r="R99" s="46" t="s">
        <v>83</v>
      </c>
      <c r="S99" s="46" t="s">
        <v>84</v>
      </c>
      <c r="T99" s="46" t="s">
        <v>35</v>
      </c>
      <c r="U99" s="46" t="s">
        <v>85</v>
      </c>
      <c r="V99" s="46" t="s">
        <v>83</v>
      </c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</row>
    <row r="100" spans="1:70" ht="16" x14ac:dyDescent="0.2">
      <c r="A100" s="56"/>
      <c r="B100" s="46">
        <v>1</v>
      </c>
      <c r="C100" t="s">
        <v>86</v>
      </c>
      <c r="D100" s="46">
        <v>114</v>
      </c>
      <c r="E100" s="46">
        <v>34</v>
      </c>
      <c r="F100" s="46">
        <v>335</v>
      </c>
      <c r="G100" s="46">
        <v>78</v>
      </c>
      <c r="H100" s="46">
        <v>9</v>
      </c>
      <c r="I100" s="46">
        <v>6</v>
      </c>
      <c r="J100" s="46">
        <v>385</v>
      </c>
      <c r="K100" s="46"/>
      <c r="L100" s="46"/>
      <c r="M100" s="46">
        <v>1</v>
      </c>
      <c r="N100" t="s">
        <v>86</v>
      </c>
      <c r="O100" s="46"/>
      <c r="P100" s="46">
        <v>51</v>
      </c>
      <c r="Q100" s="46">
        <v>14</v>
      </c>
      <c r="R100" s="46">
        <v>229</v>
      </c>
      <c r="S100" s="46">
        <v>38</v>
      </c>
      <c r="T100" s="46">
        <v>3</v>
      </c>
      <c r="U100" s="46">
        <v>2</v>
      </c>
      <c r="V100" s="46">
        <v>175</v>
      </c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</row>
    <row r="101" spans="1:70" ht="16" x14ac:dyDescent="0.2">
      <c r="A101" s="56"/>
      <c r="B101" s="46"/>
      <c r="C101" s="69" t="s">
        <v>111</v>
      </c>
      <c r="D101" s="46">
        <v>42</v>
      </c>
      <c r="E101" s="46">
        <v>42</v>
      </c>
      <c r="F101" s="46">
        <v>189</v>
      </c>
      <c r="G101" s="46">
        <v>49</v>
      </c>
      <c r="H101" s="46">
        <v>10</v>
      </c>
      <c r="I101" s="46">
        <v>4</v>
      </c>
      <c r="J101" s="46">
        <v>231</v>
      </c>
      <c r="K101" s="46"/>
      <c r="L101" s="46"/>
      <c r="M101" s="46"/>
      <c r="N101" s="69" t="s">
        <v>111</v>
      </c>
      <c r="O101" s="47"/>
      <c r="P101" s="46">
        <v>26</v>
      </c>
      <c r="Q101" s="46">
        <v>23</v>
      </c>
      <c r="R101" s="46">
        <v>260</v>
      </c>
      <c r="S101" s="46">
        <v>95</v>
      </c>
      <c r="T101" s="46">
        <v>13</v>
      </c>
      <c r="U101" s="46">
        <v>12</v>
      </c>
      <c r="V101" s="46">
        <v>336</v>
      </c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</row>
    <row r="102" spans="1:70" ht="16" x14ac:dyDescent="0.2">
      <c r="A102" s="56"/>
      <c r="B102" s="46"/>
      <c r="C102" s="70" t="s">
        <v>112</v>
      </c>
      <c r="D102" s="46">
        <v>36</v>
      </c>
      <c r="E102" s="46">
        <v>54</v>
      </c>
      <c r="F102" s="46">
        <v>211</v>
      </c>
      <c r="G102" s="46">
        <v>75</v>
      </c>
      <c r="H102" s="46">
        <v>10</v>
      </c>
      <c r="I102" s="46">
        <v>4</v>
      </c>
      <c r="J102" s="46">
        <v>305</v>
      </c>
      <c r="K102" s="46"/>
      <c r="L102" s="46"/>
      <c r="M102" s="46"/>
      <c r="N102" s="70" t="s">
        <v>112</v>
      </c>
      <c r="O102" s="46"/>
      <c r="P102" s="46">
        <v>24</v>
      </c>
      <c r="Q102" s="46">
        <v>34</v>
      </c>
      <c r="R102" s="46">
        <v>267</v>
      </c>
      <c r="S102" s="46">
        <v>90</v>
      </c>
      <c r="T102" s="46">
        <v>6</v>
      </c>
      <c r="U102" s="46">
        <v>3</v>
      </c>
      <c r="V102" s="46">
        <v>374</v>
      </c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</row>
    <row r="103" spans="1:70" ht="16" x14ac:dyDescent="0.2">
      <c r="A103" s="56"/>
      <c r="B103" s="46"/>
      <c r="C103" s="70" t="s">
        <v>113</v>
      </c>
      <c r="D103" s="46">
        <v>14</v>
      </c>
      <c r="E103" s="46">
        <v>29</v>
      </c>
      <c r="F103" s="46">
        <v>102</v>
      </c>
      <c r="G103" s="46">
        <v>32</v>
      </c>
      <c r="H103" s="46">
        <v>11</v>
      </c>
      <c r="I103" s="46">
        <v>3</v>
      </c>
      <c r="J103" s="46">
        <v>98</v>
      </c>
      <c r="K103" s="46"/>
      <c r="L103" s="46"/>
      <c r="M103" s="46"/>
      <c r="N103" s="70" t="s">
        <v>113</v>
      </c>
      <c r="O103" s="46"/>
      <c r="P103" s="46">
        <v>15</v>
      </c>
      <c r="Q103" s="46">
        <v>15</v>
      </c>
      <c r="R103" s="46">
        <v>124</v>
      </c>
      <c r="S103" s="46">
        <v>56</v>
      </c>
      <c r="T103" s="46">
        <v>7</v>
      </c>
      <c r="U103" s="46">
        <v>5</v>
      </c>
      <c r="V103" s="46">
        <v>232</v>
      </c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</row>
    <row r="104" spans="1:70" ht="16" x14ac:dyDescent="0.2">
      <c r="A104" s="56"/>
      <c r="B104" s="46"/>
      <c r="C104" s="70" t="s">
        <v>87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70" t="s">
        <v>87</v>
      </c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</row>
    <row r="105" spans="1:70" ht="16" x14ac:dyDescent="0.2">
      <c r="A105" s="56"/>
      <c r="B105" s="46">
        <v>2</v>
      </c>
      <c r="C105" t="s">
        <v>86</v>
      </c>
      <c r="D105" s="46">
        <v>110</v>
      </c>
      <c r="E105" s="46">
        <v>29</v>
      </c>
      <c r="F105" s="46">
        <v>362</v>
      </c>
      <c r="G105" s="46">
        <v>78</v>
      </c>
      <c r="H105" s="46">
        <v>4</v>
      </c>
      <c r="I105" s="46">
        <v>0</v>
      </c>
      <c r="J105" s="46">
        <v>363</v>
      </c>
      <c r="K105" s="46"/>
      <c r="L105" s="46"/>
      <c r="M105" s="46">
        <v>2</v>
      </c>
      <c r="N105" t="s">
        <v>86</v>
      </c>
      <c r="O105" s="46"/>
      <c r="P105" s="46">
        <v>43</v>
      </c>
      <c r="Q105" s="46">
        <v>12</v>
      </c>
      <c r="R105" s="46">
        <v>163</v>
      </c>
      <c r="S105" s="46">
        <v>67</v>
      </c>
      <c r="T105" s="46">
        <v>13</v>
      </c>
      <c r="U105" s="46">
        <v>7</v>
      </c>
      <c r="V105" s="46">
        <v>312</v>
      </c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</row>
    <row r="106" spans="1:70" ht="16" x14ac:dyDescent="0.2">
      <c r="A106" s="56"/>
      <c r="B106" s="46"/>
      <c r="C106" s="69" t="s">
        <v>111</v>
      </c>
      <c r="D106" s="46">
        <v>48</v>
      </c>
      <c r="E106" s="46">
        <v>25</v>
      </c>
      <c r="F106" s="46">
        <v>237</v>
      </c>
      <c r="G106" s="46">
        <v>51</v>
      </c>
      <c r="H106" s="46">
        <v>10</v>
      </c>
      <c r="I106" s="46">
        <v>3</v>
      </c>
      <c r="J106" s="46">
        <v>248</v>
      </c>
      <c r="K106" s="46"/>
      <c r="L106" s="46"/>
      <c r="M106" s="46"/>
      <c r="N106" s="69" t="s">
        <v>111</v>
      </c>
      <c r="O106" s="47"/>
      <c r="P106" s="46">
        <v>37</v>
      </c>
      <c r="Q106" s="46">
        <v>26</v>
      </c>
      <c r="R106" s="46">
        <v>271</v>
      </c>
      <c r="S106" s="46">
        <v>76</v>
      </c>
      <c r="T106" s="46">
        <v>3</v>
      </c>
      <c r="U106" s="46">
        <v>2</v>
      </c>
      <c r="V106" s="46">
        <v>336</v>
      </c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</row>
    <row r="107" spans="1:70" ht="16" x14ac:dyDescent="0.2">
      <c r="A107" s="56"/>
      <c r="B107" s="46"/>
      <c r="C107" s="70" t="s">
        <v>112</v>
      </c>
      <c r="D107" s="46">
        <v>35</v>
      </c>
      <c r="E107" s="46">
        <v>58</v>
      </c>
      <c r="F107" s="46">
        <v>231</v>
      </c>
      <c r="G107" s="46">
        <v>63</v>
      </c>
      <c r="H107" s="46">
        <v>12</v>
      </c>
      <c r="I107" s="46">
        <v>6</v>
      </c>
      <c r="J107" s="46">
        <v>248</v>
      </c>
      <c r="K107" s="46"/>
      <c r="L107" s="46"/>
      <c r="M107" s="46"/>
      <c r="N107" s="70" t="s">
        <v>112</v>
      </c>
      <c r="O107" s="46"/>
      <c r="P107" s="46">
        <v>36</v>
      </c>
      <c r="Q107" s="46">
        <v>35</v>
      </c>
      <c r="R107" s="46">
        <v>312</v>
      </c>
      <c r="S107" s="46">
        <v>68</v>
      </c>
      <c r="T107" s="46">
        <v>10</v>
      </c>
      <c r="U107" s="46">
        <v>4</v>
      </c>
      <c r="V107" s="46">
        <v>329</v>
      </c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</row>
    <row r="108" spans="1:70" ht="16" x14ac:dyDescent="0.2">
      <c r="A108" s="56"/>
      <c r="B108" s="46"/>
      <c r="C108" s="70" t="s">
        <v>113</v>
      </c>
      <c r="D108" s="46">
        <v>13</v>
      </c>
      <c r="E108" s="46">
        <v>25</v>
      </c>
      <c r="F108" s="46">
        <v>113</v>
      </c>
      <c r="G108" s="46">
        <v>60</v>
      </c>
      <c r="H108" s="46">
        <v>8</v>
      </c>
      <c r="I108" s="46">
        <v>6</v>
      </c>
      <c r="J108" s="46">
        <v>162</v>
      </c>
      <c r="K108" s="46"/>
      <c r="L108" s="46"/>
      <c r="M108" s="46"/>
      <c r="N108" s="70" t="s">
        <v>113</v>
      </c>
      <c r="O108" s="46"/>
      <c r="P108" s="46">
        <v>40</v>
      </c>
      <c r="Q108" s="46">
        <v>40</v>
      </c>
      <c r="R108" s="46">
        <v>310</v>
      </c>
      <c r="S108" s="46">
        <v>94</v>
      </c>
      <c r="T108" s="46">
        <v>8</v>
      </c>
      <c r="U108" s="46">
        <v>8</v>
      </c>
      <c r="V108" s="46">
        <v>390</v>
      </c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</row>
    <row r="109" spans="1:70" ht="16" x14ac:dyDescent="0.2">
      <c r="A109" s="56"/>
      <c r="B109" s="46"/>
      <c r="C109" s="70" t="s">
        <v>87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70" t="s">
        <v>87</v>
      </c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</row>
    <row r="110" spans="1:70" ht="16" x14ac:dyDescent="0.2">
      <c r="A110" s="56"/>
      <c r="B110" s="46">
        <v>3</v>
      </c>
      <c r="C110" t="s">
        <v>86</v>
      </c>
      <c r="D110" s="46">
        <v>105</v>
      </c>
      <c r="E110" s="46">
        <v>29</v>
      </c>
      <c r="F110" s="46">
        <v>339</v>
      </c>
      <c r="G110" s="46">
        <v>88</v>
      </c>
      <c r="H110" s="46">
        <v>9</v>
      </c>
      <c r="I110" s="46">
        <v>3</v>
      </c>
      <c r="J110" s="46">
        <v>392</v>
      </c>
      <c r="K110" s="46"/>
      <c r="L110" s="46"/>
      <c r="M110" s="46">
        <v>3</v>
      </c>
      <c r="N110" t="s">
        <v>86</v>
      </c>
      <c r="O110" s="46"/>
      <c r="P110" s="46">
        <v>41</v>
      </c>
      <c r="Q110" s="46">
        <v>11</v>
      </c>
      <c r="R110" s="46">
        <v>154</v>
      </c>
      <c r="S110" s="46">
        <v>49</v>
      </c>
      <c r="T110" s="46">
        <v>5</v>
      </c>
      <c r="U110" s="46">
        <v>0</v>
      </c>
      <c r="V110" s="46">
        <v>239</v>
      </c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</row>
    <row r="111" spans="1:70" ht="16" x14ac:dyDescent="0.2">
      <c r="A111" s="56"/>
      <c r="B111" s="46"/>
      <c r="C111" s="69" t="s">
        <v>111</v>
      </c>
      <c r="D111" s="46">
        <v>39</v>
      </c>
      <c r="E111" s="46">
        <v>34</v>
      </c>
      <c r="F111" s="46">
        <v>199</v>
      </c>
      <c r="G111" s="46">
        <v>43</v>
      </c>
      <c r="H111" s="46">
        <v>10</v>
      </c>
      <c r="I111" s="46">
        <v>4</v>
      </c>
      <c r="J111" s="46">
        <v>262</v>
      </c>
      <c r="K111" s="46"/>
      <c r="L111" s="46"/>
      <c r="M111" s="46"/>
      <c r="N111" s="69" t="s">
        <v>111</v>
      </c>
      <c r="O111" s="47"/>
      <c r="P111" s="46">
        <v>57</v>
      </c>
      <c r="Q111" s="46">
        <v>35</v>
      </c>
      <c r="R111" s="46">
        <v>414</v>
      </c>
      <c r="S111" s="46">
        <v>88</v>
      </c>
      <c r="T111" s="46">
        <v>11</v>
      </c>
      <c r="U111" s="46">
        <v>8</v>
      </c>
      <c r="V111" s="46">
        <v>332</v>
      </c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</row>
    <row r="112" spans="1:70" ht="16" x14ac:dyDescent="0.2">
      <c r="A112" s="56"/>
      <c r="B112" s="46"/>
      <c r="C112" s="70" t="s">
        <v>112</v>
      </c>
      <c r="D112" s="46">
        <v>20</v>
      </c>
      <c r="E112" s="46">
        <v>60</v>
      </c>
      <c r="F112" s="46">
        <v>190</v>
      </c>
      <c r="G112" s="46">
        <v>53</v>
      </c>
      <c r="H112" s="46">
        <v>19</v>
      </c>
      <c r="I112" s="46">
        <v>13</v>
      </c>
      <c r="J112" s="46">
        <v>263</v>
      </c>
      <c r="K112" s="46"/>
      <c r="L112" s="46"/>
      <c r="M112" s="46"/>
      <c r="N112" s="70" t="s">
        <v>112</v>
      </c>
      <c r="O112" s="46"/>
      <c r="P112" s="46">
        <v>32</v>
      </c>
      <c r="Q112" s="46">
        <v>33</v>
      </c>
      <c r="R112" s="46">
        <v>289</v>
      </c>
      <c r="S112" s="46">
        <v>67</v>
      </c>
      <c r="T112" s="46">
        <v>8</v>
      </c>
      <c r="U112" s="46">
        <v>3</v>
      </c>
      <c r="V112" s="46">
        <v>266</v>
      </c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</row>
    <row r="113" spans="1:70" ht="16" x14ac:dyDescent="0.2">
      <c r="A113" s="56"/>
      <c r="B113" s="46"/>
      <c r="C113" s="70" t="s">
        <v>113</v>
      </c>
      <c r="D113" s="46">
        <v>13</v>
      </c>
      <c r="E113" s="46">
        <v>20</v>
      </c>
      <c r="F113" s="46">
        <v>102</v>
      </c>
      <c r="G113" s="46">
        <v>42</v>
      </c>
      <c r="H113" s="46">
        <v>3</v>
      </c>
      <c r="I113" s="46">
        <v>3</v>
      </c>
      <c r="J113" s="46">
        <v>136</v>
      </c>
      <c r="K113" s="46"/>
      <c r="L113" s="46"/>
      <c r="M113" s="46"/>
      <c r="N113" s="70" t="s">
        <v>113</v>
      </c>
      <c r="O113" s="46"/>
      <c r="P113" s="46">
        <v>37</v>
      </c>
      <c r="Q113" s="46">
        <v>36</v>
      </c>
      <c r="R113" s="46">
        <v>264</v>
      </c>
      <c r="S113" s="46">
        <v>51</v>
      </c>
      <c r="T113" s="46">
        <v>5</v>
      </c>
      <c r="U113" s="46">
        <v>3</v>
      </c>
      <c r="V113" s="46">
        <v>218</v>
      </c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</row>
    <row r="114" spans="1:70" ht="16" x14ac:dyDescent="0.2">
      <c r="A114" s="56"/>
      <c r="B114" s="46"/>
      <c r="C114" s="70" t="s">
        <v>87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70" t="s">
        <v>87</v>
      </c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</row>
    <row r="115" spans="1:70" ht="16" x14ac:dyDescent="0.2">
      <c r="A115" s="56"/>
      <c r="B115" s="46" t="s">
        <v>88</v>
      </c>
      <c r="C115" t="s">
        <v>86</v>
      </c>
      <c r="D115" s="46">
        <v>329</v>
      </c>
      <c r="E115" s="46">
        <v>92</v>
      </c>
      <c r="F115" s="46">
        <v>1036</v>
      </c>
      <c r="G115" s="46">
        <v>244</v>
      </c>
      <c r="H115" s="46">
        <v>22</v>
      </c>
      <c r="I115" s="46">
        <v>9</v>
      </c>
      <c r="J115" s="46">
        <v>1140</v>
      </c>
      <c r="K115" s="46"/>
      <c r="L115" s="46"/>
      <c r="M115" s="46" t="s">
        <v>88</v>
      </c>
      <c r="N115" t="s">
        <v>86</v>
      </c>
      <c r="O115" s="46"/>
      <c r="P115" s="46">
        <v>135</v>
      </c>
      <c r="Q115" s="46">
        <v>37</v>
      </c>
      <c r="R115" s="46">
        <v>546</v>
      </c>
      <c r="S115" s="46">
        <v>154</v>
      </c>
      <c r="T115" s="46">
        <v>21</v>
      </c>
      <c r="U115" s="46">
        <v>9</v>
      </c>
      <c r="V115" s="46">
        <v>726</v>
      </c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</row>
    <row r="116" spans="1:70" ht="16" x14ac:dyDescent="0.2">
      <c r="A116" s="56"/>
      <c r="B116" s="46"/>
      <c r="C116" s="69" t="s">
        <v>111</v>
      </c>
      <c r="D116" s="46">
        <v>129</v>
      </c>
      <c r="E116" s="46">
        <v>101</v>
      </c>
      <c r="F116" s="46">
        <v>625</v>
      </c>
      <c r="G116" s="46">
        <v>143</v>
      </c>
      <c r="H116" s="46">
        <v>30</v>
      </c>
      <c r="I116" s="46">
        <v>11</v>
      </c>
      <c r="J116" s="46">
        <v>741</v>
      </c>
      <c r="K116" s="46"/>
      <c r="L116" s="46"/>
      <c r="M116" s="46"/>
      <c r="N116" s="69" t="s">
        <v>111</v>
      </c>
      <c r="O116" s="47"/>
      <c r="P116" s="46">
        <v>120</v>
      </c>
      <c r="Q116" s="46">
        <v>84</v>
      </c>
      <c r="R116" s="46">
        <v>945</v>
      </c>
      <c r="S116" s="46">
        <v>259</v>
      </c>
      <c r="T116" s="46">
        <v>27</v>
      </c>
      <c r="U116" s="46">
        <v>22</v>
      </c>
      <c r="V116" s="46">
        <v>1004</v>
      </c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</row>
    <row r="117" spans="1:70" ht="16" x14ac:dyDescent="0.2">
      <c r="A117" s="56"/>
      <c r="B117" s="46"/>
      <c r="C117" s="70" t="s">
        <v>112</v>
      </c>
      <c r="D117" s="46">
        <v>91</v>
      </c>
      <c r="E117" s="46">
        <v>172</v>
      </c>
      <c r="F117" s="46">
        <v>632</v>
      </c>
      <c r="G117" s="46">
        <v>191</v>
      </c>
      <c r="H117" s="46">
        <v>41</v>
      </c>
      <c r="I117" s="46">
        <v>23</v>
      </c>
      <c r="J117" s="46">
        <v>816</v>
      </c>
      <c r="K117" s="46"/>
      <c r="L117" s="46"/>
      <c r="M117" s="46"/>
      <c r="N117" s="70" t="s">
        <v>112</v>
      </c>
      <c r="O117" s="46"/>
      <c r="P117" s="46">
        <v>92</v>
      </c>
      <c r="Q117" s="46">
        <v>102</v>
      </c>
      <c r="R117" s="46">
        <v>868</v>
      </c>
      <c r="S117" s="46">
        <v>225</v>
      </c>
      <c r="T117" s="46">
        <v>24</v>
      </c>
      <c r="U117" s="46">
        <v>10</v>
      </c>
      <c r="V117" s="46">
        <v>969</v>
      </c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</row>
    <row r="118" spans="1:70" ht="16" x14ac:dyDescent="0.2">
      <c r="A118" s="56"/>
      <c r="B118" s="46"/>
      <c r="C118" s="70" t="s">
        <v>113</v>
      </c>
      <c r="D118" s="46">
        <v>40</v>
      </c>
      <c r="E118" s="46">
        <v>74</v>
      </c>
      <c r="F118" s="46">
        <v>317</v>
      </c>
      <c r="G118" s="46">
        <v>134</v>
      </c>
      <c r="H118" s="46">
        <v>22</v>
      </c>
      <c r="I118" s="46">
        <v>12</v>
      </c>
      <c r="J118" s="46">
        <v>396</v>
      </c>
      <c r="K118" s="46"/>
      <c r="L118" s="46"/>
      <c r="M118" s="46"/>
      <c r="N118" s="70" t="s">
        <v>113</v>
      </c>
      <c r="O118" s="46"/>
      <c r="P118" s="46">
        <v>92</v>
      </c>
      <c r="Q118" s="46">
        <v>91</v>
      </c>
      <c r="R118" s="46">
        <v>698</v>
      </c>
      <c r="S118" s="46">
        <v>201</v>
      </c>
      <c r="T118" s="46">
        <v>20</v>
      </c>
      <c r="U118" s="46">
        <v>16</v>
      </c>
      <c r="V118" s="46">
        <v>840</v>
      </c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</row>
    <row r="119" spans="1:70" ht="16" x14ac:dyDescent="0.2">
      <c r="A119" s="56"/>
      <c r="B119" s="46"/>
      <c r="C119" s="70" t="s">
        <v>87</v>
      </c>
      <c r="D119" s="46"/>
      <c r="E119" s="46"/>
      <c r="F119" s="46"/>
      <c r="G119" s="46"/>
      <c r="H119" s="46" t="s">
        <v>89</v>
      </c>
      <c r="I119" s="46" t="s">
        <v>90</v>
      </c>
      <c r="J119" s="46"/>
      <c r="K119" s="46"/>
      <c r="L119" s="46"/>
      <c r="M119" s="46"/>
      <c r="N119" s="70" t="s">
        <v>87</v>
      </c>
      <c r="O119" s="46"/>
      <c r="P119" s="46"/>
      <c r="Q119" s="46"/>
      <c r="R119" s="46"/>
      <c r="S119" s="46"/>
      <c r="T119" s="46" t="s">
        <v>89</v>
      </c>
      <c r="U119" s="46" t="s">
        <v>90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</row>
    <row r="120" spans="1:70" ht="16" x14ac:dyDescent="0.2">
      <c r="A120" s="56"/>
      <c r="B120" s="46" t="s">
        <v>91</v>
      </c>
      <c r="C120" t="s">
        <v>86</v>
      </c>
      <c r="D120" s="46">
        <v>31.756756800000002</v>
      </c>
      <c r="E120" s="46">
        <v>8.8803088799999994</v>
      </c>
      <c r="F120" s="46"/>
      <c r="G120" s="46">
        <v>21.403508800000001</v>
      </c>
      <c r="H120" s="46">
        <v>1.9298245599999999</v>
      </c>
      <c r="I120" s="46">
        <v>3.6885245900000001</v>
      </c>
      <c r="J120" s="46"/>
      <c r="K120" s="46"/>
      <c r="L120" s="46"/>
      <c r="M120" s="46" t="s">
        <v>91</v>
      </c>
      <c r="N120" t="s">
        <v>86</v>
      </c>
      <c r="O120" s="46"/>
      <c r="P120" s="46">
        <v>24.7252747</v>
      </c>
      <c r="Q120" s="46">
        <v>6.7765567799999999</v>
      </c>
      <c r="R120" s="46"/>
      <c r="S120" s="46">
        <v>21.212121199999999</v>
      </c>
      <c r="T120" s="46">
        <v>2.89256198</v>
      </c>
      <c r="U120" s="46">
        <v>5.84415584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</row>
    <row r="121" spans="1:70" ht="16" x14ac:dyDescent="0.2">
      <c r="A121" s="56"/>
      <c r="B121" s="46"/>
      <c r="C121" s="69" t="s">
        <v>111</v>
      </c>
      <c r="D121" s="46">
        <v>20.64</v>
      </c>
      <c r="E121" s="46">
        <v>16.16</v>
      </c>
      <c r="F121" s="46"/>
      <c r="G121" s="46">
        <v>19.298245600000001</v>
      </c>
      <c r="H121" s="46">
        <v>4.0485829999999998</v>
      </c>
      <c r="I121" s="46">
        <v>7.6923076899999998</v>
      </c>
      <c r="J121" s="46"/>
      <c r="K121" s="46"/>
      <c r="L121" s="46"/>
      <c r="M121" s="46"/>
      <c r="N121" s="69" t="s">
        <v>111</v>
      </c>
      <c r="O121" s="47"/>
      <c r="P121" s="46">
        <v>12.6984127</v>
      </c>
      <c r="Q121" s="46">
        <v>8.8888888900000005</v>
      </c>
      <c r="R121" s="46"/>
      <c r="S121" s="46">
        <v>25.7968127</v>
      </c>
      <c r="T121" s="46">
        <v>2.6892430300000001</v>
      </c>
      <c r="U121" s="46">
        <v>8.4942084900000001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</row>
    <row r="122" spans="1:70" ht="16" x14ac:dyDescent="0.2">
      <c r="A122" s="56"/>
      <c r="B122" s="46"/>
      <c r="C122" s="70" t="s">
        <v>112</v>
      </c>
      <c r="D122" s="46">
        <v>14.3987342</v>
      </c>
      <c r="E122" s="46">
        <v>27.215189899999999</v>
      </c>
      <c r="F122" s="46"/>
      <c r="G122" s="46">
        <v>23.406862700000001</v>
      </c>
      <c r="H122" s="46">
        <v>5.0245097999999997</v>
      </c>
      <c r="I122" s="46">
        <v>12.0418848</v>
      </c>
      <c r="J122" s="46"/>
      <c r="K122" s="46"/>
      <c r="L122" s="46"/>
      <c r="M122" s="46"/>
      <c r="N122" s="70" t="s">
        <v>112</v>
      </c>
      <c r="O122" s="46"/>
      <c r="P122" s="46">
        <v>10.5990783</v>
      </c>
      <c r="Q122" s="46">
        <v>11.751152100000001</v>
      </c>
      <c r="R122" s="46"/>
      <c r="S122" s="46">
        <v>23.219814199999998</v>
      </c>
      <c r="T122" s="46">
        <v>2.4767801899999999</v>
      </c>
      <c r="U122" s="46">
        <v>4.4444444399999998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</row>
    <row r="123" spans="1:70" ht="16" x14ac:dyDescent="0.2">
      <c r="A123" s="56"/>
      <c r="B123" s="46"/>
      <c r="C123" s="70" t="s">
        <v>113</v>
      </c>
      <c r="D123" s="46">
        <v>12.6182965</v>
      </c>
      <c r="E123" s="46">
        <v>23.343848600000001</v>
      </c>
      <c r="F123" s="46"/>
      <c r="G123" s="46">
        <v>33.838383800000003</v>
      </c>
      <c r="H123" s="46">
        <v>5.5555555600000002</v>
      </c>
      <c r="I123" s="46">
        <v>8.9552238800000001</v>
      </c>
      <c r="J123" s="46"/>
      <c r="K123" s="46"/>
      <c r="L123" s="46"/>
      <c r="M123" s="46"/>
      <c r="N123" s="70" t="s">
        <v>113</v>
      </c>
      <c r="O123" s="46"/>
      <c r="P123" s="46">
        <v>13.1805158</v>
      </c>
      <c r="Q123" s="46">
        <v>13.037249299999999</v>
      </c>
      <c r="R123" s="46"/>
      <c r="S123" s="46">
        <v>23.928571399999999</v>
      </c>
      <c r="T123" s="46">
        <v>2.3809523800000001</v>
      </c>
      <c r="U123" s="46">
        <v>7.9601990000000002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</row>
    <row r="124" spans="1:70" ht="16" x14ac:dyDescent="0.2">
      <c r="A124" s="56"/>
      <c r="B124" s="46"/>
      <c r="C124" s="70" t="s">
        <v>87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70" t="s">
        <v>87</v>
      </c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</row>
    <row r="125" spans="1:70" ht="16" x14ac:dyDescent="0.2">
      <c r="A125" s="56"/>
      <c r="B125" s="46" t="s">
        <v>92</v>
      </c>
      <c r="C125" s="46"/>
      <c r="D125" s="46">
        <v>589</v>
      </c>
      <c r="E125" s="46">
        <v>439</v>
      </c>
      <c r="F125" s="46">
        <v>2610</v>
      </c>
      <c r="G125" s="46">
        <v>712</v>
      </c>
      <c r="H125" s="46">
        <v>115</v>
      </c>
      <c r="I125" s="46">
        <v>55</v>
      </c>
      <c r="J125" s="46">
        <v>3093</v>
      </c>
      <c r="K125" s="46"/>
      <c r="L125" s="46"/>
      <c r="M125" s="46" t="s">
        <v>92</v>
      </c>
      <c r="N125" s="46"/>
      <c r="O125" s="46"/>
      <c r="P125" s="46">
        <v>439</v>
      </c>
      <c r="Q125" s="46">
        <v>314</v>
      </c>
      <c r="R125" s="46">
        <v>3057</v>
      </c>
      <c r="S125" s="46">
        <v>839</v>
      </c>
      <c r="T125" s="46">
        <v>92</v>
      </c>
      <c r="U125" s="46">
        <v>57</v>
      </c>
      <c r="V125" s="46">
        <v>3539</v>
      </c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</row>
    <row r="126" spans="1:70" ht="16" x14ac:dyDescent="0.2">
      <c r="A126" s="56"/>
      <c r="B126" s="46" t="s">
        <v>93</v>
      </c>
      <c r="C126" s="46"/>
      <c r="D126" s="46">
        <v>22.567049799999999</v>
      </c>
      <c r="E126" s="46">
        <v>16.8199234</v>
      </c>
      <c r="F126" s="46"/>
      <c r="G126" s="46">
        <v>23.019722000000002</v>
      </c>
      <c r="H126" s="46">
        <v>3.71807307</v>
      </c>
      <c r="I126" s="46">
        <v>7.7247190999999997</v>
      </c>
      <c r="J126" s="46"/>
      <c r="K126" s="46"/>
      <c r="L126" s="46"/>
      <c r="M126" s="46" t="s">
        <v>93</v>
      </c>
      <c r="N126" s="46"/>
      <c r="O126" s="46"/>
      <c r="P126" s="46">
        <v>14.360484100000001</v>
      </c>
      <c r="Q126" s="46">
        <v>10.271508000000001</v>
      </c>
      <c r="R126" s="46"/>
      <c r="S126" s="46">
        <v>23.707261899999999</v>
      </c>
      <c r="T126" s="46">
        <v>2.59960441</v>
      </c>
      <c r="U126" s="46">
        <v>6.7938021500000003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</row>
    <row r="127" spans="1:70" ht="16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</row>
    <row r="128" spans="1:70" ht="16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</row>
    <row r="129" spans="1:70" ht="16" x14ac:dyDescent="0.2">
      <c r="A129" s="55" t="s">
        <v>68</v>
      </c>
      <c r="B129" s="46"/>
      <c r="C129" s="46"/>
      <c r="D129" s="49" t="s">
        <v>103</v>
      </c>
      <c r="E129" s="49"/>
      <c r="F129" s="49"/>
      <c r="G129" s="49"/>
      <c r="H129" s="49"/>
      <c r="I129" s="49"/>
      <c r="J129" s="49"/>
      <c r="K129" s="46"/>
      <c r="L129" s="46"/>
      <c r="M129" s="46"/>
      <c r="N129" s="46"/>
      <c r="O129" s="46"/>
      <c r="P129" s="49" t="s">
        <v>104</v>
      </c>
      <c r="Q129" s="49"/>
      <c r="R129" s="49"/>
      <c r="S129" s="49"/>
      <c r="T129" s="49"/>
      <c r="U129" s="49"/>
      <c r="V129" s="46"/>
      <c r="W129" s="46"/>
      <c r="X129" s="46"/>
      <c r="Y129" s="46"/>
      <c r="Z129" s="46"/>
      <c r="AA129" s="49" t="s">
        <v>105</v>
      </c>
      <c r="AB129" s="49"/>
      <c r="AC129" s="49"/>
      <c r="AD129" s="49"/>
      <c r="AE129" s="49"/>
      <c r="AF129" s="49"/>
      <c r="AG129" s="46"/>
      <c r="AH129" s="46"/>
      <c r="AI129" s="46"/>
      <c r="AJ129" s="46"/>
      <c r="AK129" s="46"/>
      <c r="AL129" s="49" t="s">
        <v>106</v>
      </c>
      <c r="AM129" s="49"/>
      <c r="AN129" s="49"/>
      <c r="AO129" s="49"/>
      <c r="AP129" s="49"/>
      <c r="AQ129" s="49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</row>
    <row r="130" spans="1:70" ht="16" x14ac:dyDescent="0.2">
      <c r="A130" s="55"/>
      <c r="B130" s="71" t="s">
        <v>73</v>
      </c>
      <c r="C130" s="71" t="s">
        <v>114</v>
      </c>
      <c r="D130" s="46" t="s">
        <v>71</v>
      </c>
      <c r="E130" s="46" t="s">
        <v>82</v>
      </c>
      <c r="F130" s="46" t="s">
        <v>83</v>
      </c>
      <c r="G130" s="46" t="s">
        <v>84</v>
      </c>
      <c r="H130" s="46" t="s">
        <v>35</v>
      </c>
      <c r="I130" s="46" t="s">
        <v>85</v>
      </c>
      <c r="J130" s="46" t="s">
        <v>83</v>
      </c>
      <c r="K130" s="46"/>
      <c r="L130" s="46"/>
      <c r="M130" s="71" t="s">
        <v>73</v>
      </c>
      <c r="N130" s="71" t="s">
        <v>114</v>
      </c>
      <c r="O130" s="46"/>
      <c r="P130" s="46" t="s">
        <v>71</v>
      </c>
      <c r="Q130" s="46" t="s">
        <v>82</v>
      </c>
      <c r="R130" s="46" t="s">
        <v>83</v>
      </c>
      <c r="S130" s="46" t="s">
        <v>84</v>
      </c>
      <c r="T130" s="46" t="s">
        <v>35</v>
      </c>
      <c r="U130" s="46" t="s">
        <v>85</v>
      </c>
      <c r="V130" s="46" t="s">
        <v>83</v>
      </c>
      <c r="W130" s="46"/>
      <c r="X130" s="46"/>
      <c r="Y130" s="71" t="s">
        <v>73</v>
      </c>
      <c r="Z130" s="71" t="s">
        <v>114</v>
      </c>
      <c r="AA130" s="46" t="s">
        <v>71</v>
      </c>
      <c r="AB130" s="46" t="s">
        <v>82</v>
      </c>
      <c r="AC130" s="46" t="s">
        <v>83</v>
      </c>
      <c r="AD130" s="46" t="s">
        <v>84</v>
      </c>
      <c r="AE130" s="46" t="s">
        <v>35</v>
      </c>
      <c r="AF130" s="46" t="s">
        <v>85</v>
      </c>
      <c r="AG130" s="46" t="s">
        <v>83</v>
      </c>
      <c r="AH130" s="46"/>
      <c r="AI130" s="46"/>
      <c r="AJ130" s="71" t="s">
        <v>73</v>
      </c>
      <c r="AK130" s="71" t="s">
        <v>114</v>
      </c>
      <c r="AL130" s="46" t="s">
        <v>71</v>
      </c>
      <c r="AM130" s="46" t="s">
        <v>82</v>
      </c>
      <c r="AN130" s="46" t="s">
        <v>83</v>
      </c>
      <c r="AO130" s="46" t="s">
        <v>84</v>
      </c>
      <c r="AP130" s="46" t="s">
        <v>35</v>
      </c>
      <c r="AQ130" s="46" t="s">
        <v>85</v>
      </c>
      <c r="AR130" s="46" t="s">
        <v>83</v>
      </c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</row>
    <row r="131" spans="1:70" ht="16" x14ac:dyDescent="0.2">
      <c r="A131" s="55"/>
      <c r="B131" s="46">
        <v>1</v>
      </c>
      <c r="C131" t="s">
        <v>86</v>
      </c>
      <c r="D131" s="46">
        <v>40</v>
      </c>
      <c r="E131" s="46">
        <v>1</v>
      </c>
      <c r="F131" s="46">
        <v>128</v>
      </c>
      <c r="G131" s="46">
        <v>32</v>
      </c>
      <c r="H131" s="46">
        <v>4</v>
      </c>
      <c r="I131" s="46">
        <v>3</v>
      </c>
      <c r="J131" s="46">
        <v>94</v>
      </c>
      <c r="K131" s="46"/>
      <c r="L131" s="46"/>
      <c r="M131" s="46">
        <v>1</v>
      </c>
      <c r="N131" t="s">
        <v>86</v>
      </c>
      <c r="O131" s="46"/>
      <c r="P131" s="46">
        <v>23</v>
      </c>
      <c r="Q131" s="46">
        <v>1</v>
      </c>
      <c r="R131" s="46">
        <v>98</v>
      </c>
      <c r="S131" s="46">
        <v>29</v>
      </c>
      <c r="T131" s="46">
        <v>2</v>
      </c>
      <c r="U131" s="46">
        <v>1</v>
      </c>
      <c r="V131" s="46">
        <v>89</v>
      </c>
      <c r="W131" s="46"/>
      <c r="X131" s="46"/>
      <c r="Y131" s="46">
        <v>1</v>
      </c>
      <c r="Z131" t="s">
        <v>86</v>
      </c>
      <c r="AA131" s="46">
        <v>80</v>
      </c>
      <c r="AB131" s="46">
        <v>7</v>
      </c>
      <c r="AC131" s="46">
        <v>282</v>
      </c>
      <c r="AD131" s="46">
        <v>84</v>
      </c>
      <c r="AE131" s="46">
        <v>6</v>
      </c>
      <c r="AF131" s="46">
        <v>2</v>
      </c>
      <c r="AG131" s="46">
        <v>318</v>
      </c>
      <c r="AH131" s="46"/>
      <c r="AI131" s="46"/>
      <c r="AJ131" s="46">
        <v>1</v>
      </c>
      <c r="AK131" t="s">
        <v>86</v>
      </c>
      <c r="AL131" s="46">
        <v>85</v>
      </c>
      <c r="AM131" s="46">
        <v>19</v>
      </c>
      <c r="AN131" s="46">
        <v>306</v>
      </c>
      <c r="AO131" s="46">
        <v>76</v>
      </c>
      <c r="AP131" s="46">
        <v>20</v>
      </c>
      <c r="AQ131" s="46">
        <v>6</v>
      </c>
      <c r="AR131" s="46">
        <v>300</v>
      </c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</row>
    <row r="132" spans="1:70" ht="16" x14ac:dyDescent="0.2">
      <c r="A132" s="55"/>
      <c r="B132" s="46"/>
      <c r="C132" s="69" t="s">
        <v>111</v>
      </c>
      <c r="D132" s="46">
        <v>22</v>
      </c>
      <c r="E132" s="46">
        <v>8</v>
      </c>
      <c r="F132" s="46">
        <v>126</v>
      </c>
      <c r="G132" s="46">
        <v>71</v>
      </c>
      <c r="H132" s="46">
        <v>5</v>
      </c>
      <c r="I132" s="46">
        <v>5</v>
      </c>
      <c r="J132" s="46">
        <v>219</v>
      </c>
      <c r="K132" s="46"/>
      <c r="L132" s="46"/>
      <c r="M132" s="46"/>
      <c r="N132" s="69" t="s">
        <v>111</v>
      </c>
      <c r="O132" s="47"/>
      <c r="P132" s="46">
        <v>53</v>
      </c>
      <c r="Q132" s="46">
        <v>23</v>
      </c>
      <c r="R132" s="46">
        <v>286</v>
      </c>
      <c r="S132" s="46">
        <v>50</v>
      </c>
      <c r="T132" s="46">
        <v>9</v>
      </c>
      <c r="U132" s="46">
        <v>6</v>
      </c>
      <c r="V132" s="46">
        <v>196</v>
      </c>
      <c r="W132" s="46"/>
      <c r="X132" s="46"/>
      <c r="Y132" s="46"/>
      <c r="Z132" s="69" t="s">
        <v>111</v>
      </c>
      <c r="AA132" s="46">
        <v>10</v>
      </c>
      <c r="AB132" s="46">
        <v>3</v>
      </c>
      <c r="AC132" s="46">
        <v>63</v>
      </c>
      <c r="AD132" s="46">
        <v>41</v>
      </c>
      <c r="AE132" s="46">
        <v>2</v>
      </c>
      <c r="AF132" s="46">
        <v>0</v>
      </c>
      <c r="AG132" s="46">
        <v>123</v>
      </c>
      <c r="AH132" s="46"/>
      <c r="AI132" s="46"/>
      <c r="AJ132" s="46"/>
      <c r="AK132" s="69" t="s">
        <v>111</v>
      </c>
      <c r="AL132" s="46">
        <v>23</v>
      </c>
      <c r="AM132" s="46">
        <v>8</v>
      </c>
      <c r="AN132" s="46">
        <v>95</v>
      </c>
      <c r="AO132" s="46">
        <v>61</v>
      </c>
      <c r="AP132" s="46">
        <v>3</v>
      </c>
      <c r="AQ132" s="46">
        <v>0</v>
      </c>
      <c r="AR132" s="46">
        <v>197</v>
      </c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</row>
    <row r="133" spans="1:70" ht="16" x14ac:dyDescent="0.2">
      <c r="A133" s="55"/>
      <c r="B133" s="46"/>
      <c r="C133" s="70" t="s">
        <v>112</v>
      </c>
      <c r="D133" s="46">
        <v>30</v>
      </c>
      <c r="E133" s="46">
        <v>12</v>
      </c>
      <c r="F133" s="46">
        <v>180</v>
      </c>
      <c r="G133" s="46">
        <v>75</v>
      </c>
      <c r="H133" s="46">
        <v>4</v>
      </c>
      <c r="I133" s="46">
        <v>4</v>
      </c>
      <c r="J133" s="46">
        <v>276</v>
      </c>
      <c r="K133" s="46"/>
      <c r="L133" s="46"/>
      <c r="M133" s="46"/>
      <c r="N133" s="70" t="s">
        <v>112</v>
      </c>
      <c r="O133" s="46"/>
      <c r="P133" s="46">
        <v>40</v>
      </c>
      <c r="Q133" s="46">
        <v>19</v>
      </c>
      <c r="R133" s="46">
        <v>239</v>
      </c>
      <c r="S133" s="46">
        <v>105</v>
      </c>
      <c r="T133" s="46">
        <v>11</v>
      </c>
      <c r="U133" s="46">
        <v>4</v>
      </c>
      <c r="V133" s="46">
        <v>335</v>
      </c>
      <c r="W133" s="46"/>
      <c r="X133" s="46"/>
      <c r="Y133" s="46"/>
      <c r="Z133" s="70" t="s">
        <v>112</v>
      </c>
      <c r="AA133" s="46">
        <v>34</v>
      </c>
      <c r="AB133" s="46">
        <v>33</v>
      </c>
      <c r="AC133" s="46">
        <v>219</v>
      </c>
      <c r="AD133" s="46">
        <v>76</v>
      </c>
      <c r="AE133" s="46">
        <v>9</v>
      </c>
      <c r="AF133" s="46">
        <v>4</v>
      </c>
      <c r="AG133" s="46">
        <v>247</v>
      </c>
      <c r="AH133" s="46"/>
      <c r="AI133" s="46"/>
      <c r="AJ133" s="46"/>
      <c r="AK133" s="70" t="s">
        <v>112</v>
      </c>
      <c r="AL133" s="46">
        <v>33</v>
      </c>
      <c r="AM133" s="46">
        <v>28</v>
      </c>
      <c r="AN133" s="46">
        <v>99</v>
      </c>
      <c r="AO133" s="46">
        <v>15</v>
      </c>
      <c r="AP133" s="46">
        <v>5</v>
      </c>
      <c r="AQ133" s="46">
        <v>1</v>
      </c>
      <c r="AR133" s="46">
        <v>61</v>
      </c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</row>
    <row r="134" spans="1:70" ht="16" x14ac:dyDescent="0.2">
      <c r="A134" s="55"/>
      <c r="B134" s="46"/>
      <c r="C134" s="70" t="s">
        <v>113</v>
      </c>
      <c r="D134" s="46">
        <v>55</v>
      </c>
      <c r="E134" s="46">
        <v>78</v>
      </c>
      <c r="F134" s="46">
        <v>320</v>
      </c>
      <c r="G134" s="46">
        <v>49</v>
      </c>
      <c r="H134" s="46">
        <v>1</v>
      </c>
      <c r="I134" s="46">
        <v>1</v>
      </c>
      <c r="J134" s="46">
        <v>181</v>
      </c>
      <c r="K134" s="46"/>
      <c r="L134" s="46"/>
      <c r="M134" s="46"/>
      <c r="N134" s="70" t="s">
        <v>113</v>
      </c>
      <c r="O134" s="46"/>
      <c r="P134" s="46">
        <v>32</v>
      </c>
      <c r="Q134" s="46">
        <v>26</v>
      </c>
      <c r="R134" s="46">
        <v>167</v>
      </c>
      <c r="S134" s="46">
        <v>52</v>
      </c>
      <c r="T134" s="46">
        <v>9</v>
      </c>
      <c r="U134" s="46">
        <v>8</v>
      </c>
      <c r="V134" s="46">
        <v>133</v>
      </c>
      <c r="W134" s="46"/>
      <c r="X134" s="46"/>
      <c r="Y134" s="46"/>
      <c r="Z134" s="70" t="s">
        <v>113</v>
      </c>
      <c r="AA134" s="46">
        <v>25</v>
      </c>
      <c r="AB134" s="46">
        <v>14</v>
      </c>
      <c r="AC134" s="46">
        <v>97</v>
      </c>
      <c r="AD134" s="46">
        <v>53</v>
      </c>
      <c r="AE134" s="46">
        <v>9</v>
      </c>
      <c r="AF134" s="46">
        <v>6</v>
      </c>
      <c r="AG134" s="46">
        <v>149</v>
      </c>
      <c r="AH134" s="46"/>
      <c r="AI134" s="46"/>
      <c r="AJ134" s="46"/>
      <c r="AK134" s="70" t="s">
        <v>113</v>
      </c>
      <c r="AL134" s="46">
        <v>52</v>
      </c>
      <c r="AM134" s="46">
        <v>42</v>
      </c>
      <c r="AN134" s="46">
        <v>173</v>
      </c>
      <c r="AO134" s="46">
        <v>21</v>
      </c>
      <c r="AP134" s="46">
        <v>17</v>
      </c>
      <c r="AQ134" s="46">
        <v>8</v>
      </c>
      <c r="AR134" s="46">
        <v>91</v>
      </c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</row>
    <row r="135" spans="1:70" ht="16" x14ac:dyDescent="0.2">
      <c r="A135" s="55"/>
      <c r="B135" s="46"/>
      <c r="C135" s="70" t="s">
        <v>87</v>
      </c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70" t="s">
        <v>87</v>
      </c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70" t="s">
        <v>87</v>
      </c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70" t="s">
        <v>87</v>
      </c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</row>
    <row r="136" spans="1:70" ht="16" x14ac:dyDescent="0.2">
      <c r="A136" s="55"/>
      <c r="B136" s="46">
        <v>2</v>
      </c>
      <c r="C136" t="s">
        <v>86</v>
      </c>
      <c r="D136" s="46">
        <v>51</v>
      </c>
      <c r="E136" s="46">
        <v>2</v>
      </c>
      <c r="F136" s="46">
        <v>149</v>
      </c>
      <c r="G136" s="46">
        <v>35</v>
      </c>
      <c r="H136" s="46">
        <v>5</v>
      </c>
      <c r="I136" s="46">
        <v>1</v>
      </c>
      <c r="J136" s="46">
        <v>109</v>
      </c>
      <c r="K136" s="46"/>
      <c r="L136" s="46"/>
      <c r="M136" s="46">
        <v>2</v>
      </c>
      <c r="N136" t="s">
        <v>86</v>
      </c>
      <c r="O136" s="46"/>
      <c r="P136" s="46">
        <v>8</v>
      </c>
      <c r="Q136" s="46">
        <v>2</v>
      </c>
      <c r="R136" s="46">
        <v>73</v>
      </c>
      <c r="S136" s="46">
        <v>62</v>
      </c>
      <c r="T136" s="46">
        <v>14</v>
      </c>
      <c r="U136" s="46">
        <v>10</v>
      </c>
      <c r="V136" s="46">
        <v>185</v>
      </c>
      <c r="W136" s="46"/>
      <c r="X136" s="46"/>
      <c r="Y136" s="46">
        <v>2</v>
      </c>
      <c r="Z136" t="s">
        <v>86</v>
      </c>
      <c r="AA136" s="46">
        <v>69</v>
      </c>
      <c r="AB136" s="46">
        <v>6</v>
      </c>
      <c r="AC136" s="46">
        <v>225</v>
      </c>
      <c r="AD136" s="46">
        <v>79</v>
      </c>
      <c r="AE136" s="46">
        <v>7</v>
      </c>
      <c r="AF136" s="46">
        <v>0</v>
      </c>
      <c r="AG136" s="46">
        <v>310</v>
      </c>
      <c r="AH136" s="46"/>
      <c r="AI136" s="46"/>
      <c r="AJ136" s="46">
        <v>2</v>
      </c>
      <c r="AK136" t="s">
        <v>86</v>
      </c>
      <c r="AL136" s="46">
        <v>72</v>
      </c>
      <c r="AM136" s="46">
        <v>13</v>
      </c>
      <c r="AN136" s="46">
        <v>228</v>
      </c>
      <c r="AO136" s="46">
        <v>119</v>
      </c>
      <c r="AP136" s="46">
        <v>17</v>
      </c>
      <c r="AQ136" s="46">
        <v>3</v>
      </c>
      <c r="AR136" s="46">
        <v>367</v>
      </c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</row>
    <row r="137" spans="1:70" ht="16" x14ac:dyDescent="0.2">
      <c r="A137" s="55"/>
      <c r="B137" s="46"/>
      <c r="C137" s="69" t="s">
        <v>111</v>
      </c>
      <c r="D137" s="46">
        <v>22</v>
      </c>
      <c r="E137" s="46">
        <v>2</v>
      </c>
      <c r="F137" s="46">
        <v>99</v>
      </c>
      <c r="G137" s="46">
        <v>31</v>
      </c>
      <c r="H137" s="46">
        <v>5</v>
      </c>
      <c r="I137" s="46">
        <v>3</v>
      </c>
      <c r="J137" s="46">
        <v>106</v>
      </c>
      <c r="K137" s="46"/>
      <c r="L137" s="46"/>
      <c r="M137" s="46"/>
      <c r="N137" s="69" t="s">
        <v>111</v>
      </c>
      <c r="O137" s="47"/>
      <c r="P137" s="46">
        <v>47</v>
      </c>
      <c r="Q137" s="46">
        <v>29</v>
      </c>
      <c r="R137" s="46">
        <v>236</v>
      </c>
      <c r="S137" s="46">
        <v>93</v>
      </c>
      <c r="T137" s="46">
        <v>11</v>
      </c>
      <c r="U137" s="46">
        <v>7</v>
      </c>
      <c r="V137" s="46">
        <v>323</v>
      </c>
      <c r="W137" s="46"/>
      <c r="X137" s="46"/>
      <c r="Y137" s="46"/>
      <c r="Z137" s="69" t="s">
        <v>111</v>
      </c>
      <c r="AA137" s="46">
        <v>13</v>
      </c>
      <c r="AB137" s="46">
        <v>5</v>
      </c>
      <c r="AC137" s="46">
        <v>79</v>
      </c>
      <c r="AD137" s="46">
        <v>38</v>
      </c>
      <c r="AE137" s="46">
        <v>1</v>
      </c>
      <c r="AF137" s="46">
        <v>1</v>
      </c>
      <c r="AG137" s="46">
        <v>126</v>
      </c>
      <c r="AH137" s="46"/>
      <c r="AI137" s="46"/>
      <c r="AJ137" s="46"/>
      <c r="AK137" s="69" t="s">
        <v>111</v>
      </c>
      <c r="AL137" s="46">
        <v>31</v>
      </c>
      <c r="AM137" s="46">
        <v>18</v>
      </c>
      <c r="AN137" s="46">
        <v>112</v>
      </c>
      <c r="AO137" s="46">
        <v>63</v>
      </c>
      <c r="AP137" s="46">
        <v>9</v>
      </c>
      <c r="AQ137" s="46">
        <v>4</v>
      </c>
      <c r="AR137" s="46">
        <v>210</v>
      </c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</row>
    <row r="138" spans="1:70" ht="16" x14ac:dyDescent="0.2">
      <c r="A138" s="55"/>
      <c r="B138" s="46"/>
      <c r="C138" s="70" t="s">
        <v>112</v>
      </c>
      <c r="D138" s="46">
        <v>46</v>
      </c>
      <c r="E138" s="46">
        <v>41</v>
      </c>
      <c r="F138" s="46">
        <v>224</v>
      </c>
      <c r="G138" s="46">
        <v>61</v>
      </c>
      <c r="H138" s="46">
        <v>3</v>
      </c>
      <c r="I138" s="46">
        <v>1</v>
      </c>
      <c r="J138" s="46">
        <v>204</v>
      </c>
      <c r="K138" s="46"/>
      <c r="L138" s="46"/>
      <c r="M138" s="46"/>
      <c r="N138" s="70" t="s">
        <v>112</v>
      </c>
      <c r="O138" s="46"/>
      <c r="P138" s="46">
        <v>46</v>
      </c>
      <c r="Q138" s="46">
        <v>22</v>
      </c>
      <c r="R138" s="46">
        <v>234</v>
      </c>
      <c r="S138" s="46">
        <v>95</v>
      </c>
      <c r="T138" s="46">
        <v>16</v>
      </c>
      <c r="U138" s="46">
        <v>13</v>
      </c>
      <c r="V138" s="46">
        <v>299</v>
      </c>
      <c r="W138" s="46"/>
      <c r="X138" s="46"/>
      <c r="Y138" s="46"/>
      <c r="Z138" s="70" t="s">
        <v>112</v>
      </c>
      <c r="AA138" s="46">
        <v>33</v>
      </c>
      <c r="AB138" s="46">
        <v>35</v>
      </c>
      <c r="AC138" s="46">
        <v>187</v>
      </c>
      <c r="AD138" s="46">
        <v>121</v>
      </c>
      <c r="AE138" s="46">
        <v>20</v>
      </c>
      <c r="AF138" s="46">
        <v>14</v>
      </c>
      <c r="AG138" s="46">
        <v>346</v>
      </c>
      <c r="AH138" s="46"/>
      <c r="AI138" s="46"/>
      <c r="AJ138" s="46"/>
      <c r="AK138" s="70" t="s">
        <v>112</v>
      </c>
      <c r="AL138" s="46">
        <v>9</v>
      </c>
      <c r="AM138" s="46">
        <v>4</v>
      </c>
      <c r="AN138" s="46">
        <v>40</v>
      </c>
      <c r="AO138" s="46">
        <v>56</v>
      </c>
      <c r="AP138" s="46">
        <v>22</v>
      </c>
      <c r="AQ138" s="46">
        <v>11</v>
      </c>
      <c r="AR138" s="46">
        <v>220</v>
      </c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</row>
    <row r="139" spans="1:70" ht="16" x14ac:dyDescent="0.2">
      <c r="A139" s="55"/>
      <c r="B139" s="46"/>
      <c r="C139" s="70" t="s">
        <v>113</v>
      </c>
      <c r="D139" s="46">
        <v>32</v>
      </c>
      <c r="E139" s="46">
        <v>38</v>
      </c>
      <c r="F139" s="46">
        <v>204</v>
      </c>
      <c r="G139" s="46">
        <v>120</v>
      </c>
      <c r="H139" s="46">
        <v>9</v>
      </c>
      <c r="I139" s="46">
        <v>7</v>
      </c>
      <c r="J139" s="46">
        <v>388</v>
      </c>
      <c r="K139" s="46"/>
      <c r="L139" s="46"/>
      <c r="M139" s="46"/>
      <c r="N139" s="70" t="s">
        <v>113</v>
      </c>
      <c r="O139" s="46"/>
      <c r="P139" s="46">
        <v>45</v>
      </c>
      <c r="Q139" s="46">
        <v>23</v>
      </c>
      <c r="R139" s="46">
        <v>198</v>
      </c>
      <c r="S139" s="46">
        <v>60</v>
      </c>
      <c r="T139" s="46">
        <v>6</v>
      </c>
      <c r="U139" s="46">
        <v>3</v>
      </c>
      <c r="V139" s="46">
        <v>187</v>
      </c>
      <c r="W139" s="46"/>
      <c r="X139" s="46"/>
      <c r="Y139" s="46"/>
      <c r="Z139" s="70" t="s">
        <v>113</v>
      </c>
      <c r="AA139" s="46">
        <v>32</v>
      </c>
      <c r="AB139" s="46">
        <v>29</v>
      </c>
      <c r="AC139" s="46">
        <v>151</v>
      </c>
      <c r="AD139" s="46">
        <v>57</v>
      </c>
      <c r="AE139" s="46">
        <v>9</v>
      </c>
      <c r="AF139" s="46">
        <v>5</v>
      </c>
      <c r="AG139" s="46">
        <v>180</v>
      </c>
      <c r="AH139" s="46"/>
      <c r="AI139" s="46"/>
      <c r="AJ139" s="46"/>
      <c r="AK139" s="70" t="s">
        <v>113</v>
      </c>
      <c r="AL139" s="46">
        <v>74</v>
      </c>
      <c r="AM139" s="46">
        <v>54</v>
      </c>
      <c r="AN139" s="46">
        <v>242</v>
      </c>
      <c r="AO139" s="46">
        <v>51</v>
      </c>
      <c r="AP139" s="46">
        <v>28</v>
      </c>
      <c r="AQ139" s="46">
        <v>18</v>
      </c>
      <c r="AR139" s="46">
        <v>197</v>
      </c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</row>
    <row r="140" spans="1:70" ht="16" x14ac:dyDescent="0.2">
      <c r="A140" s="55"/>
      <c r="B140" s="46"/>
      <c r="C140" s="70" t="s">
        <v>87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70" t="s">
        <v>87</v>
      </c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70" t="s">
        <v>87</v>
      </c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70" t="s">
        <v>87</v>
      </c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</row>
    <row r="141" spans="1:70" ht="16" x14ac:dyDescent="0.2">
      <c r="A141" s="55"/>
      <c r="B141" s="46">
        <v>3</v>
      </c>
      <c r="C141" t="s">
        <v>86</v>
      </c>
      <c r="D141" s="46">
        <v>51</v>
      </c>
      <c r="E141" s="46">
        <v>7</v>
      </c>
      <c r="F141" s="46">
        <v>136</v>
      </c>
      <c r="G141" s="46">
        <v>56</v>
      </c>
      <c r="H141" s="46">
        <v>2</v>
      </c>
      <c r="I141" s="46">
        <v>1</v>
      </c>
      <c r="J141" s="46">
        <v>191</v>
      </c>
      <c r="K141" s="46"/>
      <c r="L141" s="46"/>
      <c r="M141" s="46">
        <v>3</v>
      </c>
      <c r="N141" t="s">
        <v>86</v>
      </c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>
        <v>3</v>
      </c>
      <c r="Z141" t="s">
        <v>86</v>
      </c>
      <c r="AA141" s="46">
        <v>94</v>
      </c>
      <c r="AB141" s="46">
        <v>11</v>
      </c>
      <c r="AC141" s="46">
        <v>295</v>
      </c>
      <c r="AD141" s="46">
        <v>65</v>
      </c>
      <c r="AE141" s="46">
        <v>9</v>
      </c>
      <c r="AF141" s="46">
        <v>0</v>
      </c>
      <c r="AG141" s="46">
        <v>295</v>
      </c>
      <c r="AH141" s="46"/>
      <c r="AI141" s="46"/>
      <c r="AJ141" s="46">
        <v>3</v>
      </c>
      <c r="AK141" t="s">
        <v>86</v>
      </c>
      <c r="AL141" s="46">
        <v>64</v>
      </c>
      <c r="AM141" s="46">
        <v>24</v>
      </c>
      <c r="AN141" s="46">
        <v>243</v>
      </c>
      <c r="AO141" s="46">
        <v>111</v>
      </c>
      <c r="AP141" s="46">
        <v>20</v>
      </c>
      <c r="AQ141" s="46">
        <v>2</v>
      </c>
      <c r="AR141" s="46">
        <v>315</v>
      </c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</row>
    <row r="142" spans="1:70" ht="16" x14ac:dyDescent="0.2">
      <c r="A142" s="55"/>
      <c r="B142" s="46"/>
      <c r="C142" s="69" t="s">
        <v>111</v>
      </c>
      <c r="D142" s="46">
        <v>10</v>
      </c>
      <c r="E142" s="46">
        <v>2</v>
      </c>
      <c r="F142" s="46">
        <v>85</v>
      </c>
      <c r="G142" s="46">
        <v>61</v>
      </c>
      <c r="H142" s="46">
        <v>3</v>
      </c>
      <c r="I142" s="46">
        <v>2</v>
      </c>
      <c r="J142" s="46">
        <v>227</v>
      </c>
      <c r="K142" s="46"/>
      <c r="L142" s="46"/>
      <c r="M142" s="46"/>
      <c r="N142" s="69" t="s">
        <v>111</v>
      </c>
      <c r="O142" s="47"/>
      <c r="P142" s="46">
        <v>59</v>
      </c>
      <c r="Q142" s="46">
        <v>31</v>
      </c>
      <c r="R142" s="46">
        <v>221</v>
      </c>
      <c r="S142" s="46">
        <v>76</v>
      </c>
      <c r="T142" s="46">
        <v>9</v>
      </c>
      <c r="U142" s="46">
        <v>7</v>
      </c>
      <c r="V142" s="46">
        <v>297</v>
      </c>
      <c r="W142" s="46"/>
      <c r="X142" s="46"/>
      <c r="Y142" s="46"/>
      <c r="Z142" s="69" t="s">
        <v>111</v>
      </c>
      <c r="AA142" s="46">
        <v>37</v>
      </c>
      <c r="AB142" s="46">
        <v>26</v>
      </c>
      <c r="AC142" s="46">
        <v>181</v>
      </c>
      <c r="AD142" s="46">
        <v>40</v>
      </c>
      <c r="AE142" s="46">
        <v>4</v>
      </c>
      <c r="AF142" s="46">
        <v>1</v>
      </c>
      <c r="AG142" s="46">
        <v>132</v>
      </c>
      <c r="AH142" s="46"/>
      <c r="AI142" s="46"/>
      <c r="AJ142" s="46"/>
      <c r="AK142" s="69" t="s">
        <v>111</v>
      </c>
      <c r="AL142" s="46">
        <v>29</v>
      </c>
      <c r="AM142" s="46">
        <v>15</v>
      </c>
      <c r="AN142" s="46">
        <v>131</v>
      </c>
      <c r="AO142" s="46">
        <v>72</v>
      </c>
      <c r="AP142" s="46">
        <v>5</v>
      </c>
      <c r="AQ142" s="46">
        <v>2</v>
      </c>
      <c r="AR142" s="46">
        <v>224</v>
      </c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</row>
    <row r="143" spans="1:70" ht="16" x14ac:dyDescent="0.2">
      <c r="A143" s="55"/>
      <c r="B143" s="46"/>
      <c r="C143" s="70" t="s">
        <v>112</v>
      </c>
      <c r="D143" s="46">
        <v>43</v>
      </c>
      <c r="E143" s="46">
        <v>22</v>
      </c>
      <c r="F143" s="46">
        <v>243</v>
      </c>
      <c r="G143" s="46">
        <v>59</v>
      </c>
      <c r="H143" s="46">
        <v>2</v>
      </c>
      <c r="I143" s="46">
        <v>1</v>
      </c>
      <c r="J143" s="46">
        <v>235</v>
      </c>
      <c r="K143" s="46"/>
      <c r="L143" s="46"/>
      <c r="M143" s="46"/>
      <c r="N143" s="70" t="s">
        <v>112</v>
      </c>
      <c r="O143" s="46"/>
      <c r="P143" s="46">
        <v>44</v>
      </c>
      <c r="Q143" s="46">
        <v>41</v>
      </c>
      <c r="R143" s="46">
        <v>304</v>
      </c>
      <c r="S143" s="46">
        <v>124</v>
      </c>
      <c r="T143" s="46">
        <v>22</v>
      </c>
      <c r="U143" s="46">
        <v>11</v>
      </c>
      <c r="V143" s="46">
        <v>393</v>
      </c>
      <c r="W143" s="46"/>
      <c r="X143" s="46"/>
      <c r="Y143" s="46"/>
      <c r="Z143" s="70" t="s">
        <v>112</v>
      </c>
      <c r="AA143" s="46">
        <v>52</v>
      </c>
      <c r="AB143" s="46">
        <v>42</v>
      </c>
      <c r="AC143" s="46">
        <v>193</v>
      </c>
      <c r="AD143" s="46">
        <v>59</v>
      </c>
      <c r="AE143" s="46">
        <v>3</v>
      </c>
      <c r="AF143" s="46">
        <v>1</v>
      </c>
      <c r="AG143" s="46">
        <v>212</v>
      </c>
      <c r="AH143" s="46"/>
      <c r="AI143" s="46"/>
      <c r="AJ143" s="46"/>
      <c r="AK143" s="70" t="s">
        <v>112</v>
      </c>
      <c r="AL143" s="46">
        <v>3</v>
      </c>
      <c r="AM143" s="46">
        <v>1</v>
      </c>
      <c r="AN143" s="46">
        <v>35</v>
      </c>
      <c r="AO143" s="46">
        <v>62</v>
      </c>
      <c r="AP143" s="46">
        <v>23</v>
      </c>
      <c r="AQ143" s="46">
        <v>13</v>
      </c>
      <c r="AR143" s="46">
        <v>197</v>
      </c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</row>
    <row r="144" spans="1:70" ht="16" x14ac:dyDescent="0.2">
      <c r="A144" s="55"/>
      <c r="B144" s="46"/>
      <c r="C144" s="70" t="s">
        <v>113</v>
      </c>
      <c r="D144" s="46">
        <v>38</v>
      </c>
      <c r="E144" s="46">
        <v>36</v>
      </c>
      <c r="F144" s="46">
        <v>218</v>
      </c>
      <c r="G144" s="46">
        <v>90</v>
      </c>
      <c r="H144" s="46">
        <v>15</v>
      </c>
      <c r="I144" s="46">
        <v>13</v>
      </c>
      <c r="J144" s="46">
        <v>237</v>
      </c>
      <c r="K144" s="46"/>
      <c r="L144" s="46"/>
      <c r="M144" s="46"/>
      <c r="N144" s="70" t="s">
        <v>113</v>
      </c>
      <c r="O144" s="46"/>
      <c r="P144" s="46">
        <v>67</v>
      </c>
      <c r="Q144" s="46">
        <v>37</v>
      </c>
      <c r="R144" s="46">
        <v>287</v>
      </c>
      <c r="S144" s="46">
        <v>50</v>
      </c>
      <c r="T144" s="46">
        <v>5</v>
      </c>
      <c r="U144" s="46">
        <v>4</v>
      </c>
      <c r="V144" s="46">
        <v>142</v>
      </c>
      <c r="W144" s="46"/>
      <c r="X144" s="46"/>
      <c r="Y144" s="46"/>
      <c r="Z144" s="70" t="s">
        <v>113</v>
      </c>
      <c r="AA144" s="46">
        <v>32</v>
      </c>
      <c r="AB144" s="46">
        <v>32</v>
      </c>
      <c r="AC144" s="46">
        <v>131</v>
      </c>
      <c r="AD144" s="46">
        <v>80</v>
      </c>
      <c r="AE144" s="46">
        <v>6</v>
      </c>
      <c r="AF144" s="46">
        <v>2</v>
      </c>
      <c r="AG144" s="46">
        <v>224</v>
      </c>
      <c r="AH144" s="46"/>
      <c r="AI144" s="46"/>
      <c r="AJ144" s="46"/>
      <c r="AK144" s="70" t="s">
        <v>113</v>
      </c>
      <c r="AL144" s="46">
        <v>46</v>
      </c>
      <c r="AM144" s="46">
        <v>35</v>
      </c>
      <c r="AN144" s="46">
        <v>166</v>
      </c>
      <c r="AO144" s="46">
        <v>79</v>
      </c>
      <c r="AP144" s="46">
        <v>18</v>
      </c>
      <c r="AQ144" s="46">
        <v>14</v>
      </c>
      <c r="AR144" s="46">
        <v>312</v>
      </c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</row>
    <row r="145" spans="1:70" ht="16" x14ac:dyDescent="0.2">
      <c r="A145" s="55"/>
      <c r="B145" s="46"/>
      <c r="C145" s="70" t="s">
        <v>87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70" t="s">
        <v>87</v>
      </c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70" t="s">
        <v>87</v>
      </c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70" t="s">
        <v>87</v>
      </c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</row>
    <row r="146" spans="1:70" ht="16" x14ac:dyDescent="0.2">
      <c r="A146" s="55"/>
      <c r="B146" s="46" t="s">
        <v>88</v>
      </c>
      <c r="C146" t="s">
        <v>86</v>
      </c>
      <c r="D146" s="46">
        <v>142</v>
      </c>
      <c r="E146" s="46">
        <v>10</v>
      </c>
      <c r="F146" s="46">
        <v>413</v>
      </c>
      <c r="G146" s="46">
        <v>123</v>
      </c>
      <c r="H146" s="46">
        <v>11</v>
      </c>
      <c r="I146" s="46">
        <v>5</v>
      </c>
      <c r="J146" s="46">
        <v>394</v>
      </c>
      <c r="K146" s="46"/>
      <c r="L146" s="46"/>
      <c r="M146" s="46" t="s">
        <v>88</v>
      </c>
      <c r="N146" t="s">
        <v>86</v>
      </c>
      <c r="O146" s="46"/>
      <c r="P146" s="46">
        <v>31</v>
      </c>
      <c r="Q146" s="46">
        <v>3</v>
      </c>
      <c r="R146" s="46">
        <v>171</v>
      </c>
      <c r="S146" s="46">
        <v>91</v>
      </c>
      <c r="T146" s="46">
        <v>16</v>
      </c>
      <c r="U146" s="46">
        <v>11</v>
      </c>
      <c r="V146" s="46">
        <v>274</v>
      </c>
      <c r="W146" s="46"/>
      <c r="X146" s="46"/>
      <c r="Y146" s="46" t="s">
        <v>88</v>
      </c>
      <c r="Z146" t="s">
        <v>86</v>
      </c>
      <c r="AA146" s="46">
        <v>243</v>
      </c>
      <c r="AB146" s="46">
        <v>24</v>
      </c>
      <c r="AC146" s="46">
        <v>802</v>
      </c>
      <c r="AD146" s="46">
        <v>228</v>
      </c>
      <c r="AE146" s="46">
        <v>22</v>
      </c>
      <c r="AF146" s="46">
        <v>2</v>
      </c>
      <c r="AG146" s="46">
        <v>923</v>
      </c>
      <c r="AH146" s="46"/>
      <c r="AI146" s="46"/>
      <c r="AJ146" s="46" t="s">
        <v>88</v>
      </c>
      <c r="AK146" t="s">
        <v>86</v>
      </c>
      <c r="AL146" s="46">
        <v>221</v>
      </c>
      <c r="AM146" s="46">
        <v>56</v>
      </c>
      <c r="AN146" s="46">
        <v>777</v>
      </c>
      <c r="AO146" s="46">
        <v>306</v>
      </c>
      <c r="AP146" s="46">
        <v>57</v>
      </c>
      <c r="AQ146" s="46">
        <v>11</v>
      </c>
      <c r="AR146" s="46">
        <v>982</v>
      </c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</row>
    <row r="147" spans="1:70" ht="16" x14ac:dyDescent="0.2">
      <c r="A147" s="55"/>
      <c r="B147" s="46"/>
      <c r="C147" s="69" t="s">
        <v>111</v>
      </c>
      <c r="D147" s="46">
        <v>54</v>
      </c>
      <c r="E147" s="46">
        <v>12</v>
      </c>
      <c r="F147" s="46">
        <v>310</v>
      </c>
      <c r="G147" s="46">
        <v>163</v>
      </c>
      <c r="H147" s="46">
        <v>13</v>
      </c>
      <c r="I147" s="46">
        <v>10</v>
      </c>
      <c r="J147" s="46">
        <v>552</v>
      </c>
      <c r="K147" s="46"/>
      <c r="L147" s="46"/>
      <c r="M147" s="46"/>
      <c r="N147" s="69" t="s">
        <v>111</v>
      </c>
      <c r="O147" s="47"/>
      <c r="P147" s="46">
        <v>159</v>
      </c>
      <c r="Q147" s="46">
        <v>83</v>
      </c>
      <c r="R147" s="46">
        <v>743</v>
      </c>
      <c r="S147" s="46">
        <v>219</v>
      </c>
      <c r="T147" s="46">
        <v>29</v>
      </c>
      <c r="U147" s="46">
        <v>20</v>
      </c>
      <c r="V147" s="46">
        <v>816</v>
      </c>
      <c r="W147" s="46"/>
      <c r="X147" s="46"/>
      <c r="Y147" s="46"/>
      <c r="Z147" s="69" t="s">
        <v>111</v>
      </c>
      <c r="AA147" s="46">
        <v>60</v>
      </c>
      <c r="AB147" s="46">
        <v>34</v>
      </c>
      <c r="AC147" s="46">
        <v>323</v>
      </c>
      <c r="AD147" s="46">
        <v>119</v>
      </c>
      <c r="AE147" s="46">
        <v>7</v>
      </c>
      <c r="AF147" s="46">
        <v>2</v>
      </c>
      <c r="AG147" s="46">
        <v>381</v>
      </c>
      <c r="AH147" s="46"/>
      <c r="AI147" s="46"/>
      <c r="AJ147" s="46"/>
      <c r="AK147" s="69" t="s">
        <v>111</v>
      </c>
      <c r="AL147" s="46">
        <v>83</v>
      </c>
      <c r="AM147" s="46">
        <v>41</v>
      </c>
      <c r="AN147" s="46">
        <v>338</v>
      </c>
      <c r="AO147" s="46">
        <v>196</v>
      </c>
      <c r="AP147" s="46">
        <v>17</v>
      </c>
      <c r="AQ147" s="46">
        <v>6</v>
      </c>
      <c r="AR147" s="46">
        <v>631</v>
      </c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</row>
    <row r="148" spans="1:70" ht="16" x14ac:dyDescent="0.2">
      <c r="A148" s="55"/>
      <c r="B148" s="46"/>
      <c r="C148" s="70" t="s">
        <v>112</v>
      </c>
      <c r="D148" s="46">
        <v>119</v>
      </c>
      <c r="E148" s="46">
        <v>75</v>
      </c>
      <c r="F148" s="46">
        <v>647</v>
      </c>
      <c r="G148" s="46">
        <v>195</v>
      </c>
      <c r="H148" s="46">
        <v>9</v>
      </c>
      <c r="I148" s="46">
        <v>6</v>
      </c>
      <c r="J148" s="46">
        <v>715</v>
      </c>
      <c r="K148" s="46"/>
      <c r="L148" s="46"/>
      <c r="M148" s="46"/>
      <c r="N148" s="70" t="s">
        <v>112</v>
      </c>
      <c r="O148" s="46"/>
      <c r="P148" s="46">
        <v>130</v>
      </c>
      <c r="Q148" s="46">
        <v>82</v>
      </c>
      <c r="R148" s="46">
        <v>777</v>
      </c>
      <c r="S148" s="46">
        <v>324</v>
      </c>
      <c r="T148" s="46">
        <v>49</v>
      </c>
      <c r="U148" s="46">
        <v>28</v>
      </c>
      <c r="V148" s="46">
        <v>1027</v>
      </c>
      <c r="W148" s="46"/>
      <c r="X148" s="46"/>
      <c r="Y148" s="46"/>
      <c r="Z148" s="70" t="s">
        <v>112</v>
      </c>
      <c r="AA148" s="46">
        <v>119</v>
      </c>
      <c r="AB148" s="46">
        <v>110</v>
      </c>
      <c r="AC148" s="46">
        <v>599</v>
      </c>
      <c r="AD148" s="46">
        <v>256</v>
      </c>
      <c r="AE148" s="46">
        <v>32</v>
      </c>
      <c r="AF148" s="46">
        <v>19</v>
      </c>
      <c r="AG148" s="46">
        <v>805</v>
      </c>
      <c r="AH148" s="46"/>
      <c r="AI148" s="46"/>
      <c r="AJ148" s="46"/>
      <c r="AK148" s="70" t="s">
        <v>112</v>
      </c>
      <c r="AL148" s="46">
        <v>45</v>
      </c>
      <c r="AM148" s="46">
        <v>33</v>
      </c>
      <c r="AN148" s="46">
        <v>174</v>
      </c>
      <c r="AO148" s="46">
        <v>133</v>
      </c>
      <c r="AP148" s="46">
        <v>50</v>
      </c>
      <c r="AQ148" s="46">
        <v>25</v>
      </c>
      <c r="AR148" s="46">
        <v>478</v>
      </c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</row>
    <row r="149" spans="1:70" ht="16" x14ac:dyDescent="0.2">
      <c r="A149" s="55"/>
      <c r="B149" s="46"/>
      <c r="C149" s="70" t="s">
        <v>113</v>
      </c>
      <c r="D149" s="46">
        <v>125</v>
      </c>
      <c r="E149" s="46">
        <v>152</v>
      </c>
      <c r="F149" s="46">
        <v>742</v>
      </c>
      <c r="G149" s="46">
        <v>259</v>
      </c>
      <c r="H149" s="46">
        <v>25</v>
      </c>
      <c r="I149" s="46">
        <v>21</v>
      </c>
      <c r="J149" s="46">
        <v>806</v>
      </c>
      <c r="K149" s="46"/>
      <c r="L149" s="46"/>
      <c r="M149" s="46"/>
      <c r="N149" s="70" t="s">
        <v>113</v>
      </c>
      <c r="O149" s="46"/>
      <c r="P149" s="46">
        <v>144</v>
      </c>
      <c r="Q149" s="46">
        <v>86</v>
      </c>
      <c r="R149" s="46">
        <v>652</v>
      </c>
      <c r="S149" s="46">
        <v>162</v>
      </c>
      <c r="T149" s="46">
        <v>20</v>
      </c>
      <c r="U149" s="46">
        <v>15</v>
      </c>
      <c r="V149" s="46">
        <v>462</v>
      </c>
      <c r="W149" s="46"/>
      <c r="X149" s="46"/>
      <c r="Y149" s="46"/>
      <c r="Z149" s="70" t="s">
        <v>113</v>
      </c>
      <c r="AA149" s="46">
        <v>89</v>
      </c>
      <c r="AB149" s="46">
        <v>75</v>
      </c>
      <c r="AC149" s="46">
        <v>379</v>
      </c>
      <c r="AD149" s="46">
        <v>190</v>
      </c>
      <c r="AE149" s="46">
        <v>24</v>
      </c>
      <c r="AF149" s="46">
        <v>13</v>
      </c>
      <c r="AG149" s="46">
        <v>553</v>
      </c>
      <c r="AH149" s="46"/>
      <c r="AI149" s="46"/>
      <c r="AJ149" s="46"/>
      <c r="AK149" s="70" t="s">
        <v>113</v>
      </c>
      <c r="AL149" s="46">
        <v>172</v>
      </c>
      <c r="AM149" s="46">
        <v>131</v>
      </c>
      <c r="AN149" s="46">
        <v>581</v>
      </c>
      <c r="AO149" s="46">
        <v>151</v>
      </c>
      <c r="AP149" s="46">
        <v>63</v>
      </c>
      <c r="AQ149" s="46">
        <v>40</v>
      </c>
      <c r="AR149" s="46">
        <v>600</v>
      </c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</row>
    <row r="150" spans="1:70" ht="16" x14ac:dyDescent="0.2">
      <c r="A150" s="55"/>
      <c r="B150" s="46"/>
      <c r="C150" s="70" t="s">
        <v>87</v>
      </c>
      <c r="D150" s="46"/>
      <c r="E150" s="46"/>
      <c r="F150" s="46"/>
      <c r="G150" s="46"/>
      <c r="H150" s="46" t="s">
        <v>89</v>
      </c>
      <c r="I150" s="46" t="s">
        <v>90</v>
      </c>
      <c r="J150" s="46"/>
      <c r="K150" s="46"/>
      <c r="L150" s="46"/>
      <c r="M150" s="46"/>
      <c r="N150" s="70" t="s">
        <v>87</v>
      </c>
      <c r="O150" s="46"/>
      <c r="P150" s="46"/>
      <c r="Q150" s="46"/>
      <c r="R150" s="46"/>
      <c r="S150" s="46"/>
      <c r="T150" s="46" t="s">
        <v>89</v>
      </c>
      <c r="U150" s="46" t="s">
        <v>90</v>
      </c>
      <c r="V150" s="46"/>
      <c r="W150" s="46"/>
      <c r="X150" s="46"/>
      <c r="Y150" s="46"/>
      <c r="Z150" s="70" t="s">
        <v>87</v>
      </c>
      <c r="AA150" s="46"/>
      <c r="AB150" s="46"/>
      <c r="AC150" s="46"/>
      <c r="AD150" s="46"/>
      <c r="AE150" s="46" t="s">
        <v>89</v>
      </c>
      <c r="AF150" s="46" t="s">
        <v>90</v>
      </c>
      <c r="AG150" s="46"/>
      <c r="AH150" s="46"/>
      <c r="AI150" s="46"/>
      <c r="AJ150" s="46"/>
      <c r="AK150" s="70" t="s">
        <v>87</v>
      </c>
      <c r="AL150" s="46"/>
      <c r="AM150" s="46"/>
      <c r="AN150" s="46"/>
      <c r="AO150" s="46"/>
      <c r="AP150" s="46" t="s">
        <v>89</v>
      </c>
      <c r="AQ150" s="46" t="s">
        <v>90</v>
      </c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</row>
    <row r="151" spans="1:70" ht="16" x14ac:dyDescent="0.2">
      <c r="A151" s="55"/>
      <c r="B151" s="46" t="s">
        <v>91</v>
      </c>
      <c r="C151" t="s">
        <v>86</v>
      </c>
      <c r="D151" s="46">
        <v>34.382566599999997</v>
      </c>
      <c r="E151" s="46">
        <v>2.4213075100000001</v>
      </c>
      <c r="F151" s="46"/>
      <c r="G151" s="46">
        <v>31.218274099999999</v>
      </c>
      <c r="H151" s="46">
        <v>2.7918781699999999</v>
      </c>
      <c r="I151" s="46">
        <v>4.0650406500000003</v>
      </c>
      <c r="J151" s="46"/>
      <c r="K151" s="46"/>
      <c r="L151" s="46"/>
      <c r="M151" s="46" t="s">
        <v>91</v>
      </c>
      <c r="N151" t="s">
        <v>86</v>
      </c>
      <c r="O151" s="46"/>
      <c r="P151" s="46">
        <v>18.128654999999998</v>
      </c>
      <c r="Q151" s="46">
        <v>1.75438596</v>
      </c>
      <c r="R151" s="46"/>
      <c r="S151" s="46">
        <v>33.211678800000001</v>
      </c>
      <c r="T151" s="46">
        <v>5.8394160599999996</v>
      </c>
      <c r="U151" s="46">
        <v>12.0879121</v>
      </c>
      <c r="V151" s="46"/>
      <c r="W151" s="46"/>
      <c r="X151" s="46"/>
      <c r="Y151" s="46" t="s">
        <v>91</v>
      </c>
      <c r="Z151" t="s">
        <v>86</v>
      </c>
      <c r="AA151" s="46">
        <v>30.299251900000002</v>
      </c>
      <c r="AB151" s="46">
        <v>2.9925187000000002</v>
      </c>
      <c r="AC151" s="46"/>
      <c r="AD151" s="46">
        <v>24.7020585</v>
      </c>
      <c r="AE151" s="46">
        <v>2.38353196</v>
      </c>
      <c r="AF151" s="46">
        <v>0.87719298000000001</v>
      </c>
      <c r="AG151" s="46"/>
      <c r="AH151" s="46"/>
      <c r="AI151" s="46"/>
      <c r="AJ151" s="46" t="s">
        <v>91</v>
      </c>
      <c r="AK151" t="s">
        <v>86</v>
      </c>
      <c r="AL151" s="46">
        <v>28.4427284</v>
      </c>
      <c r="AM151" s="46">
        <v>7.20720721</v>
      </c>
      <c r="AN151" s="46"/>
      <c r="AO151" s="46">
        <v>31.160896099999999</v>
      </c>
      <c r="AP151" s="46">
        <v>5.8044806500000004</v>
      </c>
      <c r="AQ151" s="46">
        <v>3.59477124</v>
      </c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</row>
    <row r="152" spans="1:70" ht="16" x14ac:dyDescent="0.2">
      <c r="A152" s="55"/>
      <c r="B152" s="46"/>
      <c r="C152" s="69" t="s">
        <v>111</v>
      </c>
      <c r="D152" s="46">
        <v>17.419354800000001</v>
      </c>
      <c r="E152" s="46">
        <v>3.8709677400000002</v>
      </c>
      <c r="F152" s="46"/>
      <c r="G152" s="46">
        <v>29.528985500000001</v>
      </c>
      <c r="H152" s="46">
        <v>2.3550724600000001</v>
      </c>
      <c r="I152" s="46">
        <v>6.1349693299999997</v>
      </c>
      <c r="J152" s="46"/>
      <c r="K152" s="46"/>
      <c r="L152" s="46"/>
      <c r="M152" s="46"/>
      <c r="N152" s="69" t="s">
        <v>111</v>
      </c>
      <c r="O152" s="47"/>
      <c r="P152" s="46">
        <v>21.3997308</v>
      </c>
      <c r="Q152" s="46">
        <v>11.170928699999999</v>
      </c>
      <c r="R152" s="46"/>
      <c r="S152" s="46">
        <v>26.838235300000001</v>
      </c>
      <c r="T152" s="46">
        <v>3.55392157</v>
      </c>
      <c r="U152" s="46">
        <v>9.1324200900000001</v>
      </c>
      <c r="V152" s="46"/>
      <c r="W152" s="46"/>
      <c r="X152" s="46"/>
      <c r="Y152" s="46"/>
      <c r="Z152" s="69" t="s">
        <v>111</v>
      </c>
      <c r="AA152" s="46">
        <v>18.575851400000001</v>
      </c>
      <c r="AB152" s="46">
        <v>10.526315800000001</v>
      </c>
      <c r="AC152" s="46"/>
      <c r="AD152" s="46">
        <v>31.2335958</v>
      </c>
      <c r="AE152" s="46">
        <v>1.8372703399999999</v>
      </c>
      <c r="AF152" s="46">
        <v>1.6806722700000001</v>
      </c>
      <c r="AG152" s="46"/>
      <c r="AH152" s="46"/>
      <c r="AI152" s="46"/>
      <c r="AJ152" s="46"/>
      <c r="AK152" s="69" t="s">
        <v>111</v>
      </c>
      <c r="AL152" s="46">
        <v>24.556213</v>
      </c>
      <c r="AM152" s="46">
        <v>12.1301775</v>
      </c>
      <c r="AN152" s="46"/>
      <c r="AO152" s="46">
        <v>31.061806700000002</v>
      </c>
      <c r="AP152" s="46">
        <v>2.6941362899999999</v>
      </c>
      <c r="AQ152" s="46">
        <v>3.0612244899999999</v>
      </c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</row>
    <row r="153" spans="1:70" ht="16" x14ac:dyDescent="0.2">
      <c r="A153" s="55"/>
      <c r="B153" s="46"/>
      <c r="C153" s="70" t="s">
        <v>112</v>
      </c>
      <c r="D153" s="46">
        <v>18.392581100000001</v>
      </c>
      <c r="E153" s="46">
        <v>11.5919629</v>
      </c>
      <c r="F153" s="46"/>
      <c r="G153" s="46">
        <v>27.2727273</v>
      </c>
      <c r="H153" s="46">
        <v>1.2587412600000001</v>
      </c>
      <c r="I153" s="46">
        <v>3.0769230799999998</v>
      </c>
      <c r="J153" s="46"/>
      <c r="K153" s="46"/>
      <c r="L153" s="46"/>
      <c r="M153" s="46"/>
      <c r="N153" s="70" t="s">
        <v>112</v>
      </c>
      <c r="O153" s="46"/>
      <c r="P153" s="46">
        <v>16.731016700000001</v>
      </c>
      <c r="Q153" s="46">
        <v>10.553410599999999</v>
      </c>
      <c r="R153" s="46"/>
      <c r="S153" s="46">
        <v>31.548198599999999</v>
      </c>
      <c r="T153" s="46">
        <v>4.7711781899999997</v>
      </c>
      <c r="U153" s="46">
        <v>8.6419753099999994</v>
      </c>
      <c r="V153" s="46"/>
      <c r="W153" s="46"/>
      <c r="X153" s="46"/>
      <c r="Y153" s="46"/>
      <c r="Z153" s="70" t="s">
        <v>112</v>
      </c>
      <c r="AA153" s="46">
        <v>19.866444099999999</v>
      </c>
      <c r="AB153" s="46">
        <v>18.363939899999998</v>
      </c>
      <c r="AC153" s="46"/>
      <c r="AD153" s="46">
        <v>31.801242200000001</v>
      </c>
      <c r="AE153" s="46">
        <v>3.9751552800000001</v>
      </c>
      <c r="AF153" s="46">
        <v>7.421875</v>
      </c>
      <c r="AG153" s="46"/>
      <c r="AH153" s="46"/>
      <c r="AI153" s="46"/>
      <c r="AJ153" s="46"/>
      <c r="AK153" s="70" t="s">
        <v>112</v>
      </c>
      <c r="AL153" s="46">
        <v>25.862069000000002</v>
      </c>
      <c r="AM153" s="46">
        <v>18.965517200000001</v>
      </c>
      <c r="AN153" s="46"/>
      <c r="AO153" s="46">
        <v>27.824267800000001</v>
      </c>
      <c r="AP153" s="46">
        <v>10.460251</v>
      </c>
      <c r="AQ153" s="46">
        <v>18.796992500000002</v>
      </c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</row>
    <row r="154" spans="1:70" ht="16" x14ac:dyDescent="0.2">
      <c r="A154" s="55"/>
      <c r="B154" s="46"/>
      <c r="C154" s="70" t="s">
        <v>113</v>
      </c>
      <c r="D154" s="46">
        <v>16.8463612</v>
      </c>
      <c r="E154" s="46">
        <v>20.4851752</v>
      </c>
      <c r="F154" s="46"/>
      <c r="G154" s="46">
        <v>32.133994999999999</v>
      </c>
      <c r="H154" s="46">
        <v>3.1017369700000001</v>
      </c>
      <c r="I154" s="46">
        <v>8.1081081099999999</v>
      </c>
      <c r="J154" s="46"/>
      <c r="K154" s="46"/>
      <c r="L154" s="46"/>
      <c r="M154" s="46"/>
      <c r="N154" s="70" t="s">
        <v>113</v>
      </c>
      <c r="O154" s="46"/>
      <c r="P154" s="46">
        <v>22.085889600000002</v>
      </c>
      <c r="Q154" s="46">
        <v>13.190184</v>
      </c>
      <c r="R154" s="46"/>
      <c r="S154" s="46">
        <v>35.0649351</v>
      </c>
      <c r="T154" s="46">
        <v>4.3290043300000001</v>
      </c>
      <c r="U154" s="46">
        <v>9.2592592600000003</v>
      </c>
      <c r="V154" s="46"/>
      <c r="W154" s="46"/>
      <c r="X154" s="46"/>
      <c r="Y154" s="46"/>
      <c r="Z154" s="70" t="s">
        <v>113</v>
      </c>
      <c r="AA154" s="46">
        <v>23.482849600000002</v>
      </c>
      <c r="AB154" s="46">
        <v>19.788918200000001</v>
      </c>
      <c r="AC154" s="46"/>
      <c r="AD154" s="46">
        <v>34.358046999999999</v>
      </c>
      <c r="AE154" s="46">
        <v>4.3399638300000003</v>
      </c>
      <c r="AF154" s="46">
        <v>6.8421052600000003</v>
      </c>
      <c r="AG154" s="46"/>
      <c r="AH154" s="46"/>
      <c r="AI154" s="46"/>
      <c r="AJ154" s="46"/>
      <c r="AK154" s="70" t="s">
        <v>113</v>
      </c>
      <c r="AL154" s="46">
        <v>29.6041308</v>
      </c>
      <c r="AM154" s="46">
        <v>22.5473322</v>
      </c>
      <c r="AN154" s="46"/>
      <c r="AO154" s="46">
        <v>25.1666667</v>
      </c>
      <c r="AP154" s="46">
        <v>10.5</v>
      </c>
      <c r="AQ154" s="46">
        <v>26.490066200000001</v>
      </c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</row>
    <row r="155" spans="1:70" ht="16" x14ac:dyDescent="0.2">
      <c r="A155" s="55"/>
      <c r="B155" s="46"/>
      <c r="C155" s="70" t="s">
        <v>87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70" t="s">
        <v>87</v>
      </c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70" t="s">
        <v>87</v>
      </c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70" t="s">
        <v>87</v>
      </c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</row>
    <row r="156" spans="1:70" ht="16" x14ac:dyDescent="0.2">
      <c r="A156" s="55"/>
      <c r="B156" s="46" t="s">
        <v>92</v>
      </c>
      <c r="C156" s="46"/>
      <c r="D156" s="46">
        <v>440</v>
      </c>
      <c r="E156" s="46">
        <v>249</v>
      </c>
      <c r="F156" s="46">
        <v>2112</v>
      </c>
      <c r="G156" s="46">
        <v>740</v>
      </c>
      <c r="H156" s="46">
        <v>58</v>
      </c>
      <c r="I156" s="46">
        <v>42</v>
      </c>
      <c r="J156" s="46">
        <v>2467</v>
      </c>
      <c r="K156" s="46"/>
      <c r="L156" s="46"/>
      <c r="M156" s="46" t="s">
        <v>92</v>
      </c>
      <c r="N156" s="46"/>
      <c r="O156" s="46"/>
      <c r="P156" s="46">
        <v>464</v>
      </c>
      <c r="Q156" s="46">
        <v>254</v>
      </c>
      <c r="R156" s="46">
        <v>2343</v>
      </c>
      <c r="S156" s="46">
        <v>796</v>
      </c>
      <c r="T156" s="46">
        <v>114</v>
      </c>
      <c r="U156" s="46">
        <v>74</v>
      </c>
      <c r="V156" s="46">
        <v>2579</v>
      </c>
      <c r="W156" s="46"/>
      <c r="Y156" s="46"/>
      <c r="Z156" s="46" t="s">
        <v>92</v>
      </c>
      <c r="AA156" s="46">
        <v>511</v>
      </c>
      <c r="AB156" s="46">
        <v>243</v>
      </c>
      <c r="AC156" s="46">
        <v>2103</v>
      </c>
      <c r="AD156" s="46">
        <v>793</v>
      </c>
      <c r="AE156" s="46">
        <v>85</v>
      </c>
      <c r="AF156" s="46">
        <v>36</v>
      </c>
      <c r="AG156" s="46">
        <v>2662</v>
      </c>
      <c r="AH156" s="46"/>
      <c r="AI156" s="46"/>
      <c r="AJ156" s="46" t="s">
        <v>92</v>
      </c>
      <c r="AK156" s="46"/>
      <c r="AL156" s="46">
        <v>521</v>
      </c>
      <c r="AM156" s="46">
        <v>261</v>
      </c>
      <c r="AN156" s="46">
        <v>1870</v>
      </c>
      <c r="AO156" s="46">
        <v>786</v>
      </c>
      <c r="AP156" s="46">
        <v>187</v>
      </c>
      <c r="AQ156" s="46">
        <v>82</v>
      </c>
      <c r="AR156" s="46">
        <v>2691</v>
      </c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</row>
    <row r="157" spans="1:70" ht="16" x14ac:dyDescent="0.2">
      <c r="A157" s="55"/>
      <c r="B157" s="46" t="s">
        <v>93</v>
      </c>
      <c r="C157" s="46"/>
      <c r="D157" s="46">
        <v>20.8333333</v>
      </c>
      <c r="E157" s="46">
        <v>11.7897727</v>
      </c>
      <c r="F157" s="46"/>
      <c r="G157" s="46">
        <v>29.995946499999999</v>
      </c>
      <c r="H157" s="46">
        <v>2.3510336399999998</v>
      </c>
      <c r="I157" s="46">
        <v>5.6756756800000003</v>
      </c>
      <c r="J157" s="46"/>
      <c r="K157" s="46"/>
      <c r="L157" s="46"/>
      <c r="M157" s="46" t="s">
        <v>93</v>
      </c>
      <c r="N157" s="46"/>
      <c r="O157" s="46"/>
      <c r="P157" s="46">
        <v>19.803670499999999</v>
      </c>
      <c r="Q157" s="46">
        <v>10.840802399999999</v>
      </c>
      <c r="R157" s="46"/>
      <c r="S157" s="46">
        <v>30.864676200000002</v>
      </c>
      <c r="T157" s="46">
        <v>4.4203179500000003</v>
      </c>
      <c r="U157" s="46">
        <v>9.2964824099999994</v>
      </c>
      <c r="V157" s="46"/>
      <c r="W157" s="46"/>
      <c r="Y157" s="46"/>
      <c r="Z157" s="46" t="s">
        <v>93</v>
      </c>
      <c r="AA157" s="46">
        <v>24.298621000000001</v>
      </c>
      <c r="AB157" s="46">
        <v>11.554921500000001</v>
      </c>
      <c r="AC157" s="46"/>
      <c r="AD157" s="46">
        <v>29.7896319</v>
      </c>
      <c r="AE157" s="46">
        <v>3.1930879000000001</v>
      </c>
      <c r="AF157" s="46">
        <v>4.5397225700000003</v>
      </c>
      <c r="AG157" s="46"/>
      <c r="AH157" s="46"/>
      <c r="AI157" s="46"/>
      <c r="AJ157" s="46" t="s">
        <v>93</v>
      </c>
      <c r="AK157" s="46"/>
      <c r="AL157" s="46">
        <v>27.860962600000001</v>
      </c>
      <c r="AM157" s="46">
        <v>13.9572193</v>
      </c>
      <c r="AN157" s="46"/>
      <c r="AO157" s="46">
        <v>29.208472700000002</v>
      </c>
      <c r="AP157" s="46">
        <v>6.94908956</v>
      </c>
      <c r="AQ157" s="46">
        <v>10.43257</v>
      </c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</row>
    <row r="163" spans="2:25" x14ac:dyDescent="0.2">
      <c r="B163" s="30" t="s">
        <v>38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2:25" ht="21" x14ac:dyDescent="0.25">
      <c r="B164" s="57"/>
      <c r="C164" s="68" t="s">
        <v>47</v>
      </c>
      <c r="D164" s="68"/>
      <c r="E164" s="68"/>
      <c r="F164" s="68"/>
      <c r="G164" s="68"/>
      <c r="H164" s="68"/>
      <c r="I164" s="68"/>
      <c r="J164" s="57"/>
      <c r="K164" s="57"/>
      <c r="L164" s="67" t="s">
        <v>25</v>
      </c>
      <c r="M164" s="67"/>
      <c r="N164" s="67"/>
      <c r="O164" s="67"/>
      <c r="P164" s="67"/>
      <c r="Q164" s="67"/>
      <c r="R164" s="67"/>
      <c r="S164" s="57"/>
      <c r="T164" s="66" t="s">
        <v>70</v>
      </c>
      <c r="U164" s="66"/>
      <c r="V164" s="66"/>
      <c r="W164" s="66"/>
      <c r="X164" s="66"/>
      <c r="Y164" s="66"/>
    </row>
    <row r="165" spans="2:25" ht="16" x14ac:dyDescent="0.2">
      <c r="B165" s="58"/>
      <c r="C165" s="59"/>
      <c r="D165" s="60"/>
      <c r="E165" s="60"/>
      <c r="F165" s="60"/>
      <c r="G165" s="60"/>
      <c r="H165" s="60"/>
      <c r="I165" s="61"/>
      <c r="J165" s="62"/>
      <c r="K165" s="62"/>
      <c r="L165" s="59"/>
      <c r="M165" s="59"/>
      <c r="N165" s="59"/>
      <c r="O165" s="59"/>
      <c r="P165" s="61"/>
      <c r="Q165" s="59"/>
      <c r="R165" s="60"/>
      <c r="S165" s="58"/>
      <c r="T165" s="59"/>
      <c r="U165" s="60"/>
      <c r="V165" s="59"/>
      <c r="W165" s="60"/>
      <c r="X165" s="60"/>
      <c r="Y165" s="60"/>
    </row>
    <row r="166" spans="2:25" ht="16" x14ac:dyDescent="0.2">
      <c r="B166" s="63"/>
      <c r="C166" s="64" t="s">
        <v>75</v>
      </c>
      <c r="D166" s="64" t="s">
        <v>76</v>
      </c>
      <c r="E166" s="64" t="s">
        <v>77</v>
      </c>
      <c r="F166" s="64" t="s">
        <v>78</v>
      </c>
      <c r="G166" s="64" t="s">
        <v>79</v>
      </c>
      <c r="H166" s="64" t="s">
        <v>107</v>
      </c>
      <c r="I166" s="64" t="s">
        <v>81</v>
      </c>
      <c r="J166" s="63"/>
      <c r="K166" s="63"/>
      <c r="L166" s="64" t="s">
        <v>94</v>
      </c>
      <c r="M166" s="64" t="s">
        <v>95</v>
      </c>
      <c r="N166" s="64" t="s">
        <v>96</v>
      </c>
      <c r="O166" s="65" t="s">
        <v>97</v>
      </c>
      <c r="P166" s="64" t="s">
        <v>98</v>
      </c>
      <c r="Q166" s="64" t="s">
        <v>101</v>
      </c>
      <c r="R166" s="64" t="s">
        <v>102</v>
      </c>
      <c r="S166" s="63"/>
      <c r="T166" s="64" t="s">
        <v>99</v>
      </c>
      <c r="U166" s="64" t="s">
        <v>100</v>
      </c>
      <c r="V166" s="64" t="s">
        <v>103</v>
      </c>
      <c r="W166" s="64" t="s">
        <v>104</v>
      </c>
      <c r="X166" s="64" t="s">
        <v>105</v>
      </c>
      <c r="Y166" s="64" t="s">
        <v>106</v>
      </c>
    </row>
    <row r="167" spans="2:25" x14ac:dyDescent="0.2">
      <c r="B167" t="s">
        <v>71</v>
      </c>
      <c r="C167">
        <v>172</v>
      </c>
      <c r="D167">
        <v>489</v>
      </c>
      <c r="E167">
        <v>386</v>
      </c>
      <c r="F167">
        <v>349</v>
      </c>
      <c r="G167">
        <v>349</v>
      </c>
      <c r="H167">
        <v>233</v>
      </c>
      <c r="I167">
        <v>328</v>
      </c>
      <c r="L167">
        <v>348</v>
      </c>
      <c r="M167">
        <v>566</v>
      </c>
      <c r="N167">
        <v>735</v>
      </c>
      <c r="O167">
        <v>632</v>
      </c>
      <c r="P167">
        <v>367</v>
      </c>
      <c r="Q167">
        <v>589</v>
      </c>
      <c r="R167">
        <v>439</v>
      </c>
      <c r="T167">
        <v>807</v>
      </c>
      <c r="U167">
        <v>941</v>
      </c>
      <c r="V167">
        <v>440</v>
      </c>
      <c r="W167">
        <v>464</v>
      </c>
      <c r="X167">
        <v>511</v>
      </c>
      <c r="Y167">
        <v>521</v>
      </c>
    </row>
    <row r="168" spans="2:25" x14ac:dyDescent="0.2">
      <c r="B168" t="s">
        <v>82</v>
      </c>
      <c r="C168">
        <v>623</v>
      </c>
      <c r="D168">
        <v>204</v>
      </c>
      <c r="E168">
        <v>135</v>
      </c>
      <c r="F168">
        <v>550</v>
      </c>
      <c r="G168">
        <v>630</v>
      </c>
      <c r="H168">
        <v>286</v>
      </c>
      <c r="I168">
        <v>636</v>
      </c>
      <c r="L168">
        <v>675</v>
      </c>
      <c r="M168">
        <v>566</v>
      </c>
      <c r="N168">
        <v>905</v>
      </c>
      <c r="P168">
        <v>722</v>
      </c>
      <c r="Q168">
        <v>439</v>
      </c>
      <c r="R168">
        <v>314</v>
      </c>
      <c r="T168">
        <v>946</v>
      </c>
      <c r="U168">
        <v>617</v>
      </c>
      <c r="V168">
        <v>249</v>
      </c>
      <c r="W168">
        <v>254</v>
      </c>
      <c r="X168">
        <v>243</v>
      </c>
      <c r="Y168">
        <v>261</v>
      </c>
    </row>
    <row r="169" spans="2:25" x14ac:dyDescent="0.2">
      <c r="B169" t="s">
        <v>83</v>
      </c>
      <c r="C169">
        <v>2779</v>
      </c>
      <c r="D169">
        <v>2622</v>
      </c>
      <c r="E169">
        <v>3073</v>
      </c>
      <c r="F169">
        <v>3238</v>
      </c>
      <c r="G169">
        <v>3238</v>
      </c>
      <c r="H169">
        <v>1540</v>
      </c>
      <c r="I169">
        <v>2397</v>
      </c>
      <c r="L169">
        <v>2572</v>
      </c>
      <c r="M169">
        <v>2508</v>
      </c>
      <c r="N169">
        <v>3018</v>
      </c>
      <c r="O169">
        <v>2746</v>
      </c>
      <c r="P169">
        <v>1770</v>
      </c>
      <c r="Q169">
        <v>2610</v>
      </c>
      <c r="R169">
        <v>3057</v>
      </c>
      <c r="T169">
        <v>3529</v>
      </c>
      <c r="U169">
        <v>2856</v>
      </c>
      <c r="V169">
        <v>2112</v>
      </c>
      <c r="W169">
        <v>2343</v>
      </c>
      <c r="X169">
        <v>2103</v>
      </c>
      <c r="Y169">
        <v>1870</v>
      </c>
    </row>
    <row r="171" spans="2:25" x14ac:dyDescent="0.2">
      <c r="B171" t="s">
        <v>84</v>
      </c>
      <c r="C171">
        <v>1290</v>
      </c>
      <c r="D171">
        <v>738</v>
      </c>
      <c r="E171">
        <v>928</v>
      </c>
      <c r="F171">
        <v>1273</v>
      </c>
      <c r="G171">
        <v>1049</v>
      </c>
      <c r="H171">
        <v>658</v>
      </c>
      <c r="I171">
        <v>1067</v>
      </c>
      <c r="L171">
        <v>876</v>
      </c>
      <c r="M171">
        <v>950</v>
      </c>
      <c r="N171">
        <v>1016</v>
      </c>
      <c r="O171">
        <v>651</v>
      </c>
      <c r="P171">
        <v>1119</v>
      </c>
      <c r="Q171">
        <v>712</v>
      </c>
      <c r="R171">
        <v>839</v>
      </c>
      <c r="T171">
        <v>1060</v>
      </c>
      <c r="U171">
        <v>691</v>
      </c>
      <c r="V171">
        <v>740</v>
      </c>
      <c r="W171">
        <v>796</v>
      </c>
      <c r="X171">
        <v>793</v>
      </c>
      <c r="Y171">
        <v>786</v>
      </c>
    </row>
    <row r="172" spans="2:25" x14ac:dyDescent="0.2">
      <c r="B172" t="s">
        <v>35</v>
      </c>
      <c r="C172">
        <v>144</v>
      </c>
      <c r="D172">
        <v>195</v>
      </c>
      <c r="E172">
        <v>131</v>
      </c>
      <c r="F172">
        <v>191</v>
      </c>
      <c r="G172">
        <v>165</v>
      </c>
      <c r="H172">
        <v>107</v>
      </c>
      <c r="I172">
        <v>229</v>
      </c>
      <c r="L172">
        <v>58</v>
      </c>
      <c r="M172">
        <v>88</v>
      </c>
      <c r="N172">
        <v>93</v>
      </c>
      <c r="O172">
        <v>284</v>
      </c>
      <c r="P172">
        <v>82</v>
      </c>
      <c r="Q172">
        <v>115</v>
      </c>
      <c r="R172">
        <v>92</v>
      </c>
      <c r="T172">
        <v>115</v>
      </c>
      <c r="U172">
        <v>117</v>
      </c>
      <c r="V172">
        <v>58</v>
      </c>
      <c r="W172">
        <v>114</v>
      </c>
      <c r="X172">
        <v>85</v>
      </c>
      <c r="Y172">
        <v>187</v>
      </c>
    </row>
    <row r="173" spans="2:25" x14ac:dyDescent="0.2">
      <c r="B173" t="s">
        <v>85</v>
      </c>
      <c r="C173">
        <v>94</v>
      </c>
      <c r="D173">
        <v>122</v>
      </c>
      <c r="E173">
        <v>87</v>
      </c>
      <c r="F173">
        <v>117</v>
      </c>
      <c r="G173">
        <v>125</v>
      </c>
      <c r="H173">
        <v>72</v>
      </c>
      <c r="I173">
        <v>95</v>
      </c>
      <c r="L173">
        <v>24</v>
      </c>
      <c r="M173">
        <v>45</v>
      </c>
      <c r="N173">
        <v>55</v>
      </c>
      <c r="O173">
        <v>152</v>
      </c>
      <c r="P173">
        <v>36</v>
      </c>
      <c r="Q173">
        <v>55</v>
      </c>
      <c r="R173">
        <v>57</v>
      </c>
      <c r="T173">
        <v>23</v>
      </c>
      <c r="U173">
        <v>56</v>
      </c>
      <c r="V173">
        <v>42</v>
      </c>
      <c r="W173">
        <v>74</v>
      </c>
      <c r="X173">
        <v>36</v>
      </c>
      <c r="Y173">
        <v>82</v>
      </c>
    </row>
    <row r="174" spans="2:25" x14ac:dyDescent="0.2">
      <c r="B174" t="s">
        <v>83</v>
      </c>
      <c r="C174">
        <v>2853</v>
      </c>
      <c r="D174">
        <v>2466</v>
      </c>
      <c r="E174">
        <v>2573</v>
      </c>
      <c r="F174">
        <v>3201</v>
      </c>
      <c r="G174">
        <v>2843</v>
      </c>
      <c r="H174">
        <v>1542</v>
      </c>
      <c r="I174">
        <v>2623</v>
      </c>
      <c r="L174">
        <v>2783</v>
      </c>
      <c r="M174">
        <v>2660</v>
      </c>
      <c r="N174">
        <v>3334</v>
      </c>
      <c r="O174">
        <v>2919</v>
      </c>
      <c r="P174">
        <v>2540</v>
      </c>
      <c r="Q174">
        <v>3093</v>
      </c>
      <c r="R174">
        <v>3539</v>
      </c>
      <c r="T174">
        <v>3139</v>
      </c>
      <c r="U174">
        <v>2711</v>
      </c>
      <c r="V174">
        <v>2467</v>
      </c>
      <c r="W174">
        <v>2579</v>
      </c>
      <c r="X174">
        <v>2662</v>
      </c>
      <c r="Y174">
        <v>2691</v>
      </c>
    </row>
    <row r="175" spans="2:25" x14ac:dyDescent="0.2">
      <c r="B175" t="s">
        <v>48</v>
      </c>
      <c r="C175">
        <f>C171-C173</f>
        <v>1196</v>
      </c>
      <c r="D175">
        <f t="shared" ref="D175:Y175" si="0">D171-D173</f>
        <v>616</v>
      </c>
      <c r="E175">
        <f t="shared" si="0"/>
        <v>841</v>
      </c>
      <c r="F175">
        <f t="shared" si="0"/>
        <v>1156</v>
      </c>
      <c r="G175">
        <f t="shared" si="0"/>
        <v>924</v>
      </c>
      <c r="H175">
        <f t="shared" si="0"/>
        <v>586</v>
      </c>
      <c r="I175">
        <f t="shared" si="0"/>
        <v>972</v>
      </c>
      <c r="L175">
        <f t="shared" si="0"/>
        <v>852</v>
      </c>
      <c r="M175">
        <f t="shared" si="0"/>
        <v>905</v>
      </c>
      <c r="N175">
        <f t="shared" si="0"/>
        <v>961</v>
      </c>
      <c r="O175">
        <f t="shared" si="0"/>
        <v>499</v>
      </c>
      <c r="P175">
        <f t="shared" si="0"/>
        <v>1083</v>
      </c>
      <c r="Q175">
        <f t="shared" si="0"/>
        <v>657</v>
      </c>
      <c r="R175">
        <f t="shared" si="0"/>
        <v>782</v>
      </c>
      <c r="T175">
        <f t="shared" si="0"/>
        <v>1037</v>
      </c>
      <c r="U175">
        <f t="shared" si="0"/>
        <v>635</v>
      </c>
      <c r="V175">
        <f t="shared" si="0"/>
        <v>698</v>
      </c>
      <c r="W175">
        <f t="shared" si="0"/>
        <v>722</v>
      </c>
      <c r="X175">
        <f t="shared" si="0"/>
        <v>757</v>
      </c>
      <c r="Y175">
        <f t="shared" si="0"/>
        <v>704</v>
      </c>
    </row>
    <row r="176" spans="2:25" x14ac:dyDescent="0.2">
      <c r="B176" t="s">
        <v>49</v>
      </c>
      <c r="C176">
        <f>C172-C173</f>
        <v>50</v>
      </c>
      <c r="D176">
        <f t="shared" ref="D176:Y176" si="1">D172-D173</f>
        <v>73</v>
      </c>
      <c r="E176">
        <f t="shared" si="1"/>
        <v>44</v>
      </c>
      <c r="F176">
        <f t="shared" si="1"/>
        <v>74</v>
      </c>
      <c r="G176">
        <f t="shared" si="1"/>
        <v>40</v>
      </c>
      <c r="H176">
        <f t="shared" si="1"/>
        <v>35</v>
      </c>
      <c r="I176">
        <f t="shared" si="1"/>
        <v>134</v>
      </c>
      <c r="L176">
        <f t="shared" si="1"/>
        <v>34</v>
      </c>
      <c r="M176">
        <f t="shared" si="1"/>
        <v>43</v>
      </c>
      <c r="N176">
        <f t="shared" si="1"/>
        <v>38</v>
      </c>
      <c r="O176">
        <f t="shared" si="1"/>
        <v>132</v>
      </c>
      <c r="P176">
        <f t="shared" si="1"/>
        <v>46</v>
      </c>
      <c r="Q176">
        <f t="shared" si="1"/>
        <v>60</v>
      </c>
      <c r="R176">
        <f t="shared" si="1"/>
        <v>35</v>
      </c>
      <c r="T176">
        <f t="shared" si="1"/>
        <v>92</v>
      </c>
      <c r="U176">
        <f t="shared" si="1"/>
        <v>61</v>
      </c>
      <c r="V176">
        <f t="shared" si="1"/>
        <v>16</v>
      </c>
      <c r="W176">
        <f t="shared" si="1"/>
        <v>40</v>
      </c>
      <c r="X176">
        <f t="shared" si="1"/>
        <v>49</v>
      </c>
      <c r="Y176">
        <f t="shared" si="1"/>
        <v>105</v>
      </c>
    </row>
    <row r="180" spans="2:25" x14ac:dyDescent="0.2">
      <c r="B180" t="s">
        <v>43</v>
      </c>
      <c r="C180">
        <f t="shared" ref="C180:I180" si="2">(C167/C169)*100</f>
        <v>6.1892767182439723</v>
      </c>
      <c r="D180">
        <f t="shared" si="2"/>
        <v>18.649885583524028</v>
      </c>
      <c r="E180">
        <f t="shared" si="2"/>
        <v>12.561015294500489</v>
      </c>
      <c r="F180">
        <f t="shared" si="2"/>
        <v>10.778258184064239</v>
      </c>
      <c r="G180">
        <f t="shared" si="2"/>
        <v>10.778258184064239</v>
      </c>
      <c r="H180">
        <f t="shared" si="2"/>
        <v>15.129870129870129</v>
      </c>
      <c r="I180">
        <f t="shared" si="2"/>
        <v>13.683771380892781</v>
      </c>
      <c r="L180">
        <f t="shared" ref="L180:R180" si="3">(L167/L169)*100</f>
        <v>13.530326594090203</v>
      </c>
      <c r="M180">
        <f t="shared" si="3"/>
        <v>22.567783094098885</v>
      </c>
      <c r="N180">
        <f t="shared" si="3"/>
        <v>24.353876739562626</v>
      </c>
      <c r="O180">
        <f t="shared" si="3"/>
        <v>23.015294974508375</v>
      </c>
      <c r="P180">
        <f t="shared" si="3"/>
        <v>20.734463276836156</v>
      </c>
      <c r="Q180">
        <f t="shared" si="3"/>
        <v>22.567049808429118</v>
      </c>
      <c r="R180">
        <f t="shared" si="3"/>
        <v>14.360484134772653</v>
      </c>
      <c r="T180">
        <f t="shared" ref="T180:Y180" si="4">(T167/T169)*100</f>
        <v>22.867667894587701</v>
      </c>
      <c r="U180">
        <f t="shared" si="4"/>
        <v>32.948179271708682</v>
      </c>
      <c r="V180">
        <f t="shared" si="4"/>
        <v>20.833333333333336</v>
      </c>
      <c r="W180">
        <f t="shared" si="4"/>
        <v>19.803670507895859</v>
      </c>
      <c r="X180">
        <f t="shared" si="4"/>
        <v>24.298621017593913</v>
      </c>
      <c r="Y180">
        <f t="shared" si="4"/>
        <v>27.860962566844922</v>
      </c>
    </row>
    <row r="181" spans="2:25" x14ac:dyDescent="0.2">
      <c r="B181" t="s">
        <v>108</v>
      </c>
      <c r="C181">
        <f>(C168/C169)*100</f>
        <v>22.418136020151135</v>
      </c>
      <c r="D181">
        <f t="shared" ref="D181:H181" si="5">(D168/D169)*100</f>
        <v>7.7803203661327229</v>
      </c>
      <c r="E181">
        <f t="shared" si="5"/>
        <v>4.3931012040351449</v>
      </c>
      <c r="F181">
        <f t="shared" si="5"/>
        <v>16.9857936998147</v>
      </c>
      <c r="G181">
        <f t="shared" si="5"/>
        <v>19.45645460160593</v>
      </c>
      <c r="H181">
        <f t="shared" si="5"/>
        <v>18.571428571428573</v>
      </c>
      <c r="I181">
        <f>(I168/I169)*100</f>
        <v>26.533166458072593</v>
      </c>
      <c r="L181">
        <f t="shared" ref="L181:N181" si="6">(L168/L169)*100</f>
        <v>26.244167962674965</v>
      </c>
      <c r="M181">
        <f t="shared" si="6"/>
        <v>22.567783094098885</v>
      </c>
      <c r="N181">
        <f t="shared" si="6"/>
        <v>29.986746189529491</v>
      </c>
      <c r="P181">
        <f>(P168/P169)*100</f>
        <v>40.790960451977405</v>
      </c>
      <c r="Q181">
        <f>(Q168/Q169)*100</f>
        <v>16.819923371647512</v>
      </c>
      <c r="R181">
        <f>(R168/R169)*100</f>
        <v>10.271508014393197</v>
      </c>
      <c r="T181">
        <f t="shared" ref="T181:U181" si="7">(T168/T169)*100</f>
        <v>26.806460753754607</v>
      </c>
      <c r="U181">
        <f t="shared" si="7"/>
        <v>21.603641456582633</v>
      </c>
      <c r="V181">
        <f>(V168/V169)*100</f>
        <v>11.789772727272728</v>
      </c>
      <c r="W181">
        <f>(W168/W169)*100</f>
        <v>10.840802390098164</v>
      </c>
      <c r="X181">
        <f>(X168/X169)*100</f>
        <v>11.554921540656206</v>
      </c>
      <c r="Y181">
        <f>(Y168/Y169)*100</f>
        <v>13.9572192513369</v>
      </c>
    </row>
    <row r="182" spans="2:25" x14ac:dyDescent="0.2">
      <c r="B182" t="s">
        <v>51</v>
      </c>
      <c r="C182">
        <f t="shared" ref="C182:I182" si="8">(C171/C174)*100</f>
        <v>45.215562565720298</v>
      </c>
      <c r="D182">
        <f t="shared" si="8"/>
        <v>29.927007299270077</v>
      </c>
      <c r="E182">
        <f t="shared" si="8"/>
        <v>36.066848037310535</v>
      </c>
      <c r="F182">
        <f t="shared" si="8"/>
        <v>39.768822243049044</v>
      </c>
      <c r="G182">
        <f t="shared" si="8"/>
        <v>36.897643334505801</v>
      </c>
      <c r="H182">
        <f t="shared" si="8"/>
        <v>42.671854734111541</v>
      </c>
      <c r="I182">
        <f t="shared" si="8"/>
        <v>40.678612276019827</v>
      </c>
      <c r="L182">
        <f t="shared" ref="L182:R182" si="9">(L171/L174)*100</f>
        <v>31.47682357168523</v>
      </c>
      <c r="M182">
        <f t="shared" si="9"/>
        <v>35.714285714285715</v>
      </c>
      <c r="N182">
        <f t="shared" si="9"/>
        <v>30.473905218956212</v>
      </c>
      <c r="O182">
        <f t="shared" si="9"/>
        <v>22.302158273381295</v>
      </c>
      <c r="P182">
        <f t="shared" si="9"/>
        <v>44.055118110236222</v>
      </c>
      <c r="Q182">
        <f t="shared" si="9"/>
        <v>23.019721952796637</v>
      </c>
      <c r="R182">
        <f t="shared" si="9"/>
        <v>23.707261938400677</v>
      </c>
      <c r="T182">
        <f t="shared" ref="T182:Y182" si="10">(T171/T174)*100</f>
        <v>33.768716151640646</v>
      </c>
      <c r="U182">
        <f t="shared" si="10"/>
        <v>25.488749538915528</v>
      </c>
      <c r="V182">
        <f t="shared" si="10"/>
        <v>29.995946493717064</v>
      </c>
      <c r="W182">
        <f t="shared" si="10"/>
        <v>30.864676231097327</v>
      </c>
      <c r="X182">
        <f t="shared" si="10"/>
        <v>29.789631855747555</v>
      </c>
      <c r="Y182">
        <f t="shared" si="10"/>
        <v>29.208472686733554</v>
      </c>
    </row>
    <row r="183" spans="2:25" ht="16" x14ac:dyDescent="0.2">
      <c r="B183" t="s">
        <v>40</v>
      </c>
      <c r="C183">
        <f t="shared" ref="C183:I183" si="11">(C172/C174)*100</f>
        <v>5.0473186119873814</v>
      </c>
      <c r="D183">
        <f t="shared" si="11"/>
        <v>7.9075425790754261</v>
      </c>
      <c r="E183">
        <f t="shared" si="11"/>
        <v>5.0913330742324137</v>
      </c>
      <c r="F183">
        <f t="shared" si="11"/>
        <v>5.9668853483286473</v>
      </c>
      <c r="G183">
        <f t="shared" si="11"/>
        <v>5.8037284558564899</v>
      </c>
      <c r="H183">
        <f t="shared" si="11"/>
        <v>6.939040207522698</v>
      </c>
      <c r="I183">
        <f t="shared" si="11"/>
        <v>8.7304613038505519</v>
      </c>
      <c r="L183">
        <f t="shared" ref="L183:R183" si="12">(L172/L174)*100</f>
        <v>2.084081925979159</v>
      </c>
      <c r="M183">
        <f t="shared" si="12"/>
        <v>3.3082706766917291</v>
      </c>
      <c r="N183">
        <f t="shared" si="12"/>
        <v>2.7894421115776846</v>
      </c>
      <c r="O183" s="65">
        <f t="shared" si="12"/>
        <v>9.7293593696471383</v>
      </c>
      <c r="P183">
        <f t="shared" si="12"/>
        <v>3.2283464566929134</v>
      </c>
      <c r="Q183">
        <f t="shared" si="12"/>
        <v>3.7180730682185583</v>
      </c>
      <c r="R183">
        <f t="shared" si="12"/>
        <v>2.5996044080248657</v>
      </c>
      <c r="T183">
        <f t="shared" ref="T183:Y183" si="13">(T172/T174)*100</f>
        <v>3.6635871296591271</v>
      </c>
      <c r="U183">
        <f t="shared" si="13"/>
        <v>4.3157506455182588</v>
      </c>
      <c r="V183">
        <f t="shared" si="13"/>
        <v>2.3510336441021482</v>
      </c>
      <c r="W183">
        <f t="shared" si="13"/>
        <v>4.4203179526948428</v>
      </c>
      <c r="X183">
        <f t="shared" si="13"/>
        <v>3.1930879038317053</v>
      </c>
      <c r="Y183">
        <f t="shared" si="13"/>
        <v>6.9490895577852099</v>
      </c>
    </row>
    <row r="184" spans="2:25" ht="16" x14ac:dyDescent="0.2">
      <c r="B184" t="s">
        <v>56</v>
      </c>
      <c r="C184">
        <f t="shared" ref="C184:I184" si="14">(C173/C174)*100</f>
        <v>3.2947774272695405</v>
      </c>
      <c r="D184">
        <f t="shared" si="14"/>
        <v>4.9472830494728299</v>
      </c>
      <c r="E184">
        <f t="shared" si="14"/>
        <v>3.3812670034978627</v>
      </c>
      <c r="F184">
        <f t="shared" si="14"/>
        <v>3.6551077788191186</v>
      </c>
      <c r="G184">
        <f t="shared" si="14"/>
        <v>4.3967639817094621</v>
      </c>
      <c r="H184">
        <f t="shared" si="14"/>
        <v>4.6692607003891053</v>
      </c>
      <c r="I184">
        <f t="shared" si="14"/>
        <v>3.6218070911170415</v>
      </c>
      <c r="L184">
        <f t="shared" ref="L184:R184" si="15">(L173/L174)*100</f>
        <v>0.86237872799137616</v>
      </c>
      <c r="M184">
        <f t="shared" si="15"/>
        <v>1.6917293233082706</v>
      </c>
      <c r="N184">
        <f t="shared" si="15"/>
        <v>1.6496700659868029</v>
      </c>
      <c r="O184" s="65">
        <f t="shared" si="15"/>
        <v>5.2072627612195959</v>
      </c>
      <c r="P184">
        <f t="shared" si="15"/>
        <v>1.4173228346456692</v>
      </c>
      <c r="Q184">
        <f t="shared" si="15"/>
        <v>1.7782088587132234</v>
      </c>
      <c r="R184">
        <f t="shared" si="15"/>
        <v>1.6106244701893191</v>
      </c>
      <c r="T184">
        <f t="shared" ref="T184:Y184" si="16">(T173/T174)*100</f>
        <v>0.73271742593182543</v>
      </c>
      <c r="U184">
        <f t="shared" si="16"/>
        <v>2.0656584286241237</v>
      </c>
      <c r="V184">
        <f t="shared" si="16"/>
        <v>1.7024726388325904</v>
      </c>
      <c r="W184">
        <f t="shared" si="16"/>
        <v>2.869329197363319</v>
      </c>
      <c r="X184">
        <f t="shared" si="16"/>
        <v>1.3523666416228399</v>
      </c>
      <c r="Y184">
        <f t="shared" si="16"/>
        <v>3.0471943515421778</v>
      </c>
    </row>
    <row r="185" spans="2:25" ht="16" x14ac:dyDescent="0.2">
      <c r="B185" t="s">
        <v>67</v>
      </c>
      <c r="C185">
        <f t="shared" ref="C185:I185" si="17">(C173/C171)*100</f>
        <v>7.2868217054263562</v>
      </c>
      <c r="D185">
        <f t="shared" si="17"/>
        <v>16.531165311653119</v>
      </c>
      <c r="E185">
        <f t="shared" si="17"/>
        <v>9.375</v>
      </c>
      <c r="F185">
        <f t="shared" si="17"/>
        <v>9.190887666928516</v>
      </c>
      <c r="G185">
        <f t="shared" si="17"/>
        <v>11.916110581506196</v>
      </c>
      <c r="H185">
        <f t="shared" si="17"/>
        <v>10.94224924012158</v>
      </c>
      <c r="I185">
        <f t="shared" si="17"/>
        <v>8.9034676663542651</v>
      </c>
      <c r="L185">
        <f t="shared" ref="L185:R185" si="18">(L173/L171)*100</f>
        <v>2.7397260273972601</v>
      </c>
      <c r="M185">
        <f t="shared" si="18"/>
        <v>4.7368421052631584</v>
      </c>
      <c r="N185">
        <f t="shared" si="18"/>
        <v>5.4133858267716537</v>
      </c>
      <c r="O185" s="65">
        <f t="shared" si="18"/>
        <v>23.348694316436251</v>
      </c>
      <c r="P185">
        <f t="shared" si="18"/>
        <v>3.2171581769436997</v>
      </c>
      <c r="Q185">
        <f t="shared" si="18"/>
        <v>7.7247191011235952</v>
      </c>
      <c r="R185">
        <f t="shared" si="18"/>
        <v>6.7938021454112043</v>
      </c>
      <c r="T185">
        <f t="shared" ref="T185:Y185" si="19">(T173/T171)*100</f>
        <v>2.1698113207547167</v>
      </c>
      <c r="U185">
        <f t="shared" si="19"/>
        <v>8.1041968162083933</v>
      </c>
      <c r="V185">
        <f t="shared" si="19"/>
        <v>5.6756756756756763</v>
      </c>
      <c r="W185">
        <f t="shared" si="19"/>
        <v>9.2964824120603016</v>
      </c>
      <c r="X185">
        <f t="shared" si="19"/>
        <v>4.5397225725094579</v>
      </c>
      <c r="Y185">
        <f t="shared" si="19"/>
        <v>10.432569974554708</v>
      </c>
    </row>
    <row r="186" spans="2:25" x14ac:dyDescent="0.2">
      <c r="B186" t="s">
        <v>48</v>
      </c>
      <c r="C186">
        <f>(C175/C174)*100</f>
        <v>41.920785138450753</v>
      </c>
      <c r="D186">
        <f t="shared" ref="D186:Y186" si="20">(D175/D174)*100</f>
        <v>24.979724249797243</v>
      </c>
      <c r="E186">
        <f t="shared" si="20"/>
        <v>32.685581033812674</v>
      </c>
      <c r="F186">
        <f t="shared" si="20"/>
        <v>36.113714464229929</v>
      </c>
      <c r="G186">
        <f t="shared" si="20"/>
        <v>32.500879352796339</v>
      </c>
      <c r="H186">
        <f t="shared" si="20"/>
        <v>38.002594033722438</v>
      </c>
      <c r="I186">
        <f t="shared" si="20"/>
        <v>37.056805184902785</v>
      </c>
      <c r="L186">
        <f t="shared" si="20"/>
        <v>30.614444843693857</v>
      </c>
      <c r="M186">
        <f t="shared" si="20"/>
        <v>34.022556390977442</v>
      </c>
      <c r="N186">
        <f t="shared" si="20"/>
        <v>28.824235152969408</v>
      </c>
      <c r="O186">
        <f t="shared" si="20"/>
        <v>17.094895512161699</v>
      </c>
      <c r="P186">
        <f t="shared" si="20"/>
        <v>42.637795275590548</v>
      </c>
      <c r="Q186">
        <f t="shared" si="20"/>
        <v>21.241513094083412</v>
      </c>
      <c r="R186">
        <f t="shared" si="20"/>
        <v>22.096637468211359</v>
      </c>
      <c r="T186">
        <f t="shared" si="20"/>
        <v>33.035998725708829</v>
      </c>
      <c r="U186">
        <f t="shared" si="20"/>
        <v>23.423091110291406</v>
      </c>
      <c r="V186">
        <f t="shared" si="20"/>
        <v>28.293473854884475</v>
      </c>
      <c r="W186">
        <f t="shared" si="20"/>
        <v>27.995347033734003</v>
      </c>
      <c r="X186">
        <f t="shared" si="20"/>
        <v>28.437265214124718</v>
      </c>
      <c r="Y186">
        <f t="shared" si="20"/>
        <v>26.16127833519138</v>
      </c>
    </row>
    <row r="187" spans="2:25" ht="16" x14ac:dyDescent="0.2">
      <c r="B187" t="s">
        <v>109</v>
      </c>
      <c r="C187">
        <f>(C176/C174)*100</f>
        <v>1.7525411847178409</v>
      </c>
      <c r="D187">
        <f t="shared" ref="D187:Y187" si="21">(D176/D174)*100</f>
        <v>2.9602595296025953</v>
      </c>
      <c r="E187">
        <f t="shared" si="21"/>
        <v>1.7100660707345512</v>
      </c>
      <c r="F187">
        <f t="shared" si="21"/>
        <v>2.3117775695095282</v>
      </c>
      <c r="G187">
        <f t="shared" si="21"/>
        <v>1.4069644741470277</v>
      </c>
      <c r="H187">
        <f t="shared" si="21"/>
        <v>2.2697795071335927</v>
      </c>
      <c r="I187">
        <f t="shared" si="21"/>
        <v>5.1086542127335113</v>
      </c>
      <c r="L187">
        <f t="shared" si="21"/>
        <v>1.221703197987783</v>
      </c>
      <c r="M187">
        <f t="shared" si="21"/>
        <v>1.6165413533834587</v>
      </c>
      <c r="N187">
        <f t="shared" si="21"/>
        <v>1.1397720455908817</v>
      </c>
      <c r="O187" s="65">
        <f t="shared" si="21"/>
        <v>4.5220966084275434</v>
      </c>
      <c r="P187">
        <f t="shared" si="21"/>
        <v>1.811023622047244</v>
      </c>
      <c r="Q187">
        <f t="shared" si="21"/>
        <v>1.9398642095053349</v>
      </c>
      <c r="R187">
        <f t="shared" si="21"/>
        <v>0.98897993783554683</v>
      </c>
      <c r="T187">
        <f t="shared" si="21"/>
        <v>2.9308697037273017</v>
      </c>
      <c r="U187">
        <f t="shared" si="21"/>
        <v>2.2500922168941351</v>
      </c>
      <c r="V187">
        <f t="shared" si="21"/>
        <v>0.64856100526955818</v>
      </c>
      <c r="W187">
        <f t="shared" si="21"/>
        <v>1.5509887553315238</v>
      </c>
      <c r="X187">
        <f t="shared" si="21"/>
        <v>1.8407212622088653</v>
      </c>
      <c r="Y187">
        <f t="shared" si="21"/>
        <v>3.9018952062430321</v>
      </c>
    </row>
    <row r="189" spans="2:25" ht="16" x14ac:dyDescent="0.2">
      <c r="O189" s="65" t="s">
        <v>110</v>
      </c>
    </row>
  </sheetData>
  <mergeCells count="35">
    <mergeCell ref="C165:H165"/>
    <mergeCell ref="L165:O165"/>
    <mergeCell ref="Q165:R165"/>
    <mergeCell ref="T165:U165"/>
    <mergeCell ref="V165:Y165"/>
    <mergeCell ref="B163:Y163"/>
    <mergeCell ref="A129:A157"/>
    <mergeCell ref="D129:J129"/>
    <mergeCell ref="P129:U129"/>
    <mergeCell ref="AA129:AF129"/>
    <mergeCell ref="AL129:AQ129"/>
    <mergeCell ref="C164:I164"/>
    <mergeCell ref="L164:R164"/>
    <mergeCell ref="T164:Y164"/>
    <mergeCell ref="A64:A92"/>
    <mergeCell ref="D64:J64"/>
    <mergeCell ref="N64:T64"/>
    <mergeCell ref="A98:A126"/>
    <mergeCell ref="D98:K98"/>
    <mergeCell ref="P98:V98"/>
    <mergeCell ref="BL2:BR2"/>
    <mergeCell ref="AP32:AX32"/>
    <mergeCell ref="A33:A61"/>
    <mergeCell ref="D33:J33"/>
    <mergeCell ref="N33:T33"/>
    <mergeCell ref="X33:AD33"/>
    <mergeCell ref="AH33:AN33"/>
    <mergeCell ref="AR33:AX33"/>
    <mergeCell ref="A2:A30"/>
    <mergeCell ref="D2:J2"/>
    <mergeCell ref="N2:T2"/>
    <mergeCell ref="X2:AD2"/>
    <mergeCell ref="AH2:AN2"/>
    <mergeCell ref="AR2:AX2"/>
    <mergeCell ref="BB2:B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9BE7-5ECF-7F43-ABF3-0E675AFD9546}">
  <dimension ref="A1:AX118"/>
  <sheetViews>
    <sheetView tabSelected="1" topLeftCell="A60" zoomScale="50" workbookViewId="0">
      <selection activeCell="S103" sqref="S103"/>
    </sheetView>
  </sheetViews>
  <sheetFormatPr baseColWidth="10" defaultRowHeight="15" x14ac:dyDescent="0.2"/>
  <sheetData>
    <row r="1" spans="1:50" ht="16" x14ac:dyDescent="0.2">
      <c r="A1" s="73" t="s">
        <v>25</v>
      </c>
      <c r="D1" s="60" t="s">
        <v>115</v>
      </c>
      <c r="E1" s="60"/>
      <c r="F1" s="60"/>
      <c r="G1" s="60"/>
      <c r="H1" s="60"/>
      <c r="I1" s="60"/>
      <c r="J1" s="60"/>
      <c r="N1" s="60" t="s">
        <v>116</v>
      </c>
      <c r="O1" s="60"/>
      <c r="P1" s="60"/>
      <c r="Q1" s="60"/>
      <c r="R1" s="60"/>
      <c r="S1" s="60"/>
      <c r="T1" s="60"/>
      <c r="X1" s="60" t="s">
        <v>121</v>
      </c>
      <c r="Y1" s="60"/>
      <c r="Z1" s="60"/>
      <c r="AA1" s="60"/>
      <c r="AB1" s="60"/>
      <c r="AC1" s="60"/>
      <c r="AD1" s="60"/>
      <c r="AH1" s="60" t="s">
        <v>122</v>
      </c>
      <c r="AI1" s="60"/>
      <c r="AJ1" s="60"/>
      <c r="AK1" s="60"/>
      <c r="AL1" s="60"/>
      <c r="AM1" s="60"/>
      <c r="AN1" s="60"/>
      <c r="AR1" s="60" t="s">
        <v>123</v>
      </c>
      <c r="AS1" s="60"/>
      <c r="AT1" s="60"/>
      <c r="AU1" s="60"/>
      <c r="AV1" s="60"/>
      <c r="AW1" s="60"/>
      <c r="AX1" s="60"/>
    </row>
    <row r="2" spans="1:50" x14ac:dyDescent="0.2">
      <c r="A2" s="73"/>
      <c r="D2" t="s">
        <v>71</v>
      </c>
      <c r="E2" t="s">
        <v>82</v>
      </c>
      <c r="F2" t="s">
        <v>83</v>
      </c>
      <c r="G2" t="s">
        <v>84</v>
      </c>
      <c r="H2" t="s">
        <v>35</v>
      </c>
      <c r="I2" t="s">
        <v>85</v>
      </c>
      <c r="J2" t="s">
        <v>83</v>
      </c>
      <c r="N2" t="s">
        <v>71</v>
      </c>
      <c r="O2" t="s">
        <v>82</v>
      </c>
      <c r="P2" t="s">
        <v>83</v>
      </c>
      <c r="Q2" t="s">
        <v>84</v>
      </c>
      <c r="R2" t="s">
        <v>35</v>
      </c>
      <c r="S2" t="s">
        <v>85</v>
      </c>
      <c r="T2" t="s">
        <v>83</v>
      </c>
      <c r="X2" t="s">
        <v>71</v>
      </c>
      <c r="Y2" t="s">
        <v>82</v>
      </c>
      <c r="Z2" t="s">
        <v>83</v>
      </c>
      <c r="AA2" t="s">
        <v>84</v>
      </c>
      <c r="AB2" t="s">
        <v>35</v>
      </c>
      <c r="AC2" t="s">
        <v>85</v>
      </c>
      <c r="AD2" t="s">
        <v>83</v>
      </c>
      <c r="AH2" t="s">
        <v>71</v>
      </c>
      <c r="AI2" t="s">
        <v>82</v>
      </c>
      <c r="AJ2" t="s">
        <v>83</v>
      </c>
      <c r="AK2" t="s">
        <v>84</v>
      </c>
      <c r="AL2" t="s">
        <v>35</v>
      </c>
      <c r="AM2" t="s">
        <v>85</v>
      </c>
      <c r="AN2" t="s">
        <v>83</v>
      </c>
      <c r="AR2" t="s">
        <v>71</v>
      </c>
      <c r="AS2" t="s">
        <v>82</v>
      </c>
      <c r="AT2" t="s">
        <v>83</v>
      </c>
      <c r="AU2" t="s">
        <v>84</v>
      </c>
      <c r="AV2" t="s">
        <v>35</v>
      </c>
      <c r="AW2" t="s">
        <v>85</v>
      </c>
      <c r="AX2" t="s">
        <v>83</v>
      </c>
    </row>
    <row r="3" spans="1:50" x14ac:dyDescent="0.2">
      <c r="A3" s="73"/>
      <c r="B3">
        <v>1</v>
      </c>
      <c r="C3" t="s">
        <v>86</v>
      </c>
      <c r="D3">
        <v>80</v>
      </c>
      <c r="E3">
        <v>35</v>
      </c>
      <c r="F3">
        <v>291</v>
      </c>
      <c r="G3">
        <v>88</v>
      </c>
      <c r="H3">
        <v>6</v>
      </c>
      <c r="I3">
        <v>3</v>
      </c>
      <c r="J3">
        <v>304</v>
      </c>
      <c r="L3">
        <v>1</v>
      </c>
      <c r="M3" t="s">
        <v>86</v>
      </c>
      <c r="N3">
        <v>137</v>
      </c>
      <c r="O3">
        <v>29</v>
      </c>
      <c r="P3">
        <v>391</v>
      </c>
      <c r="Q3">
        <v>87</v>
      </c>
      <c r="R3">
        <v>2</v>
      </c>
      <c r="S3">
        <v>1</v>
      </c>
      <c r="T3">
        <v>293</v>
      </c>
      <c r="V3">
        <v>1</v>
      </c>
      <c r="W3" t="s">
        <v>86</v>
      </c>
      <c r="X3">
        <v>19</v>
      </c>
      <c r="Y3">
        <v>13</v>
      </c>
      <c r="Z3">
        <v>109</v>
      </c>
      <c r="AA3">
        <v>77</v>
      </c>
      <c r="AB3">
        <v>8</v>
      </c>
      <c r="AC3">
        <v>3</v>
      </c>
      <c r="AD3">
        <v>174</v>
      </c>
      <c r="AF3">
        <v>1</v>
      </c>
      <c r="AG3" t="s">
        <v>86</v>
      </c>
      <c r="AH3">
        <v>16</v>
      </c>
      <c r="AI3">
        <v>4</v>
      </c>
      <c r="AJ3">
        <v>87</v>
      </c>
      <c r="AK3">
        <v>45</v>
      </c>
      <c r="AL3">
        <v>5</v>
      </c>
      <c r="AM3">
        <v>4</v>
      </c>
      <c r="AN3">
        <v>143</v>
      </c>
      <c r="AP3">
        <v>1</v>
      </c>
      <c r="AQ3" t="s">
        <v>86</v>
      </c>
      <c r="AR3">
        <v>61</v>
      </c>
      <c r="AS3">
        <v>29</v>
      </c>
      <c r="AT3">
        <v>237</v>
      </c>
      <c r="AU3">
        <v>77</v>
      </c>
      <c r="AV3">
        <v>11</v>
      </c>
      <c r="AW3">
        <v>4</v>
      </c>
      <c r="AX3">
        <v>271</v>
      </c>
    </row>
    <row r="4" spans="1:50" x14ac:dyDescent="0.2">
      <c r="A4" s="73"/>
      <c r="C4" s="69" t="s">
        <v>111</v>
      </c>
      <c r="D4">
        <v>47</v>
      </c>
      <c r="E4">
        <v>61</v>
      </c>
      <c r="F4">
        <v>281</v>
      </c>
      <c r="G4">
        <v>72</v>
      </c>
      <c r="H4">
        <v>7</v>
      </c>
      <c r="I4">
        <v>4</v>
      </c>
      <c r="J4">
        <v>257</v>
      </c>
      <c r="M4" s="69" t="s">
        <v>111</v>
      </c>
      <c r="N4">
        <v>44</v>
      </c>
      <c r="O4">
        <v>32</v>
      </c>
      <c r="P4">
        <v>274</v>
      </c>
      <c r="Q4">
        <v>83</v>
      </c>
      <c r="R4">
        <v>11</v>
      </c>
      <c r="S4">
        <v>5</v>
      </c>
      <c r="T4">
        <v>257</v>
      </c>
      <c r="W4" s="69" t="s">
        <v>111</v>
      </c>
      <c r="X4">
        <v>8</v>
      </c>
      <c r="Y4">
        <v>8</v>
      </c>
      <c r="Z4">
        <v>88</v>
      </c>
      <c r="AA4">
        <v>59</v>
      </c>
      <c r="AB4">
        <v>5</v>
      </c>
      <c r="AC4">
        <v>3</v>
      </c>
      <c r="AD4">
        <v>176</v>
      </c>
      <c r="AG4" s="69" t="s">
        <v>111</v>
      </c>
      <c r="AH4">
        <v>22</v>
      </c>
      <c r="AI4">
        <v>14</v>
      </c>
      <c r="AJ4">
        <v>80</v>
      </c>
      <c r="AK4">
        <v>84</v>
      </c>
      <c r="AL4">
        <v>2</v>
      </c>
      <c r="AM4">
        <v>0</v>
      </c>
      <c r="AN4">
        <v>157</v>
      </c>
      <c r="AQ4" s="69" t="s">
        <v>111</v>
      </c>
      <c r="AR4">
        <v>39</v>
      </c>
      <c r="AS4">
        <v>52</v>
      </c>
      <c r="AT4">
        <v>210</v>
      </c>
      <c r="AU4">
        <v>89</v>
      </c>
      <c r="AV4">
        <v>9</v>
      </c>
      <c r="AW4">
        <v>4</v>
      </c>
      <c r="AX4">
        <v>246</v>
      </c>
    </row>
    <row r="5" spans="1:50" x14ac:dyDescent="0.2">
      <c r="A5" s="73"/>
      <c r="C5" s="70" t="s">
        <v>112</v>
      </c>
      <c r="D5">
        <v>35</v>
      </c>
      <c r="E5">
        <v>43</v>
      </c>
      <c r="F5">
        <v>226</v>
      </c>
      <c r="G5">
        <v>111</v>
      </c>
      <c r="H5">
        <v>14</v>
      </c>
      <c r="I5">
        <v>6</v>
      </c>
      <c r="J5">
        <v>333</v>
      </c>
      <c r="M5" s="70" t="s">
        <v>112</v>
      </c>
      <c r="N5">
        <v>41</v>
      </c>
      <c r="O5">
        <v>46</v>
      </c>
      <c r="P5">
        <v>194</v>
      </c>
      <c r="Q5">
        <v>73</v>
      </c>
      <c r="R5">
        <v>6</v>
      </c>
      <c r="S5">
        <v>4</v>
      </c>
      <c r="T5">
        <v>214</v>
      </c>
      <c r="W5" s="70" t="s">
        <v>112</v>
      </c>
      <c r="X5">
        <v>19</v>
      </c>
      <c r="Y5">
        <v>8</v>
      </c>
      <c r="Z5">
        <v>188</v>
      </c>
      <c r="AA5">
        <v>89</v>
      </c>
      <c r="AB5">
        <v>10</v>
      </c>
      <c r="AC5">
        <v>5</v>
      </c>
      <c r="AD5">
        <v>266</v>
      </c>
      <c r="AG5" s="70" t="s">
        <v>112</v>
      </c>
      <c r="AH5">
        <v>24</v>
      </c>
      <c r="AI5">
        <v>21</v>
      </c>
      <c r="AJ5">
        <v>123</v>
      </c>
      <c r="AK5">
        <v>79</v>
      </c>
      <c r="AL5">
        <v>20</v>
      </c>
      <c r="AM5">
        <v>15</v>
      </c>
      <c r="AN5">
        <v>221</v>
      </c>
      <c r="AQ5" s="70" t="s">
        <v>112</v>
      </c>
      <c r="AR5">
        <v>18</v>
      </c>
      <c r="AS5">
        <v>53</v>
      </c>
      <c r="AT5">
        <v>162</v>
      </c>
      <c r="AU5">
        <v>64</v>
      </c>
      <c r="AV5">
        <v>4</v>
      </c>
      <c r="AW5">
        <v>3</v>
      </c>
      <c r="AX5">
        <v>155</v>
      </c>
    </row>
    <row r="6" spans="1:50" x14ac:dyDescent="0.2">
      <c r="A6" s="73"/>
      <c r="C6" s="70" t="s">
        <v>113</v>
      </c>
      <c r="D6">
        <v>38</v>
      </c>
      <c r="E6">
        <v>43</v>
      </c>
      <c r="F6">
        <v>273</v>
      </c>
      <c r="G6">
        <v>83</v>
      </c>
      <c r="H6">
        <v>9</v>
      </c>
      <c r="I6">
        <v>2</v>
      </c>
      <c r="J6">
        <v>297</v>
      </c>
      <c r="M6" s="70" t="s">
        <v>113</v>
      </c>
      <c r="N6">
        <v>43</v>
      </c>
      <c r="O6">
        <v>41</v>
      </c>
      <c r="P6">
        <v>197</v>
      </c>
      <c r="Q6">
        <v>40</v>
      </c>
      <c r="R6">
        <v>9</v>
      </c>
      <c r="S6">
        <v>3</v>
      </c>
      <c r="T6">
        <v>122</v>
      </c>
      <c r="W6" s="70" t="s">
        <v>113</v>
      </c>
      <c r="X6">
        <v>26</v>
      </c>
      <c r="Y6">
        <v>31</v>
      </c>
      <c r="Z6">
        <v>202</v>
      </c>
      <c r="AA6">
        <v>40</v>
      </c>
      <c r="AB6">
        <v>2</v>
      </c>
      <c r="AC6">
        <v>1</v>
      </c>
      <c r="AD6">
        <v>160</v>
      </c>
      <c r="AG6" s="70" t="s">
        <v>113</v>
      </c>
      <c r="AH6">
        <v>30</v>
      </c>
      <c r="AI6">
        <v>61</v>
      </c>
      <c r="AJ6">
        <v>227</v>
      </c>
      <c r="AK6">
        <v>141</v>
      </c>
      <c r="AL6">
        <v>20</v>
      </c>
      <c r="AM6">
        <v>13</v>
      </c>
      <c r="AN6">
        <v>361</v>
      </c>
      <c r="AQ6" s="70" t="s">
        <v>113</v>
      </c>
      <c r="AR6">
        <v>33</v>
      </c>
      <c r="AS6">
        <v>60</v>
      </c>
      <c r="AT6">
        <v>181</v>
      </c>
      <c r="AU6">
        <v>132</v>
      </c>
      <c r="AV6">
        <v>20</v>
      </c>
      <c r="AW6">
        <v>8</v>
      </c>
      <c r="AX6">
        <v>320</v>
      </c>
    </row>
    <row r="7" spans="1:50" x14ac:dyDescent="0.2">
      <c r="A7" s="73"/>
      <c r="C7" s="70" t="s">
        <v>87</v>
      </c>
      <c r="M7" s="70" t="s">
        <v>87</v>
      </c>
      <c r="W7" s="70" t="s">
        <v>87</v>
      </c>
      <c r="AG7" s="70" t="s">
        <v>87</v>
      </c>
      <c r="AQ7" s="70" t="s">
        <v>87</v>
      </c>
    </row>
    <row r="8" spans="1:50" x14ac:dyDescent="0.2">
      <c r="A8" s="73"/>
      <c r="B8">
        <v>2</v>
      </c>
      <c r="C8" t="s">
        <v>86</v>
      </c>
      <c r="D8">
        <v>53</v>
      </c>
      <c r="E8">
        <v>22</v>
      </c>
      <c r="F8">
        <v>199</v>
      </c>
      <c r="G8">
        <v>84</v>
      </c>
      <c r="H8">
        <v>10</v>
      </c>
      <c r="I8">
        <v>6</v>
      </c>
      <c r="J8">
        <f>200-6+10+84</f>
        <v>288</v>
      </c>
      <c r="L8">
        <v>2</v>
      </c>
      <c r="M8" t="s">
        <v>86</v>
      </c>
      <c r="N8">
        <v>113</v>
      </c>
      <c r="O8">
        <v>29</v>
      </c>
      <c r="P8">
        <v>307</v>
      </c>
      <c r="Q8">
        <v>93</v>
      </c>
      <c r="R8">
        <v>5</v>
      </c>
      <c r="S8">
        <v>4</v>
      </c>
      <c r="T8">
        <v>265</v>
      </c>
      <c r="V8">
        <v>2</v>
      </c>
      <c r="W8" t="s">
        <v>86</v>
      </c>
      <c r="X8">
        <v>32</v>
      </c>
      <c r="Y8">
        <v>9</v>
      </c>
      <c r="Z8">
        <v>118</v>
      </c>
      <c r="AA8">
        <v>47</v>
      </c>
      <c r="AB8">
        <v>3</v>
      </c>
      <c r="AC8">
        <v>2</v>
      </c>
      <c r="AD8">
        <v>155</v>
      </c>
      <c r="AF8">
        <v>2</v>
      </c>
      <c r="AG8" t="s">
        <v>86</v>
      </c>
      <c r="AH8">
        <v>17</v>
      </c>
      <c r="AI8">
        <v>8</v>
      </c>
      <c r="AJ8">
        <v>63</v>
      </c>
      <c r="AK8">
        <v>61</v>
      </c>
      <c r="AL8">
        <v>14</v>
      </c>
      <c r="AM8">
        <v>11</v>
      </c>
      <c r="AN8">
        <v>179</v>
      </c>
      <c r="AP8">
        <v>2</v>
      </c>
      <c r="AQ8" t="s">
        <v>86</v>
      </c>
      <c r="AR8">
        <v>68</v>
      </c>
      <c r="AS8">
        <v>21</v>
      </c>
      <c r="AT8">
        <v>218</v>
      </c>
      <c r="AU8">
        <v>57</v>
      </c>
      <c r="AV8">
        <v>4</v>
      </c>
      <c r="AW8">
        <v>3</v>
      </c>
      <c r="AX8">
        <v>242</v>
      </c>
    </row>
    <row r="9" spans="1:50" x14ac:dyDescent="0.2">
      <c r="A9" s="73"/>
      <c r="C9" s="69" t="s">
        <v>111</v>
      </c>
      <c r="D9">
        <v>39</v>
      </c>
      <c r="E9">
        <v>51</v>
      </c>
      <c r="F9">
        <v>273</v>
      </c>
      <c r="G9">
        <v>71</v>
      </c>
      <c r="H9">
        <v>11</v>
      </c>
      <c r="I9">
        <v>4</v>
      </c>
      <c r="J9">
        <f>204+71+11</f>
        <v>286</v>
      </c>
      <c r="M9" s="69" t="s">
        <v>111</v>
      </c>
      <c r="N9">
        <v>62</v>
      </c>
      <c r="O9">
        <v>37</v>
      </c>
      <c r="P9">
        <v>270</v>
      </c>
      <c r="Q9">
        <v>72</v>
      </c>
      <c r="R9">
        <v>6</v>
      </c>
      <c r="S9">
        <v>1</v>
      </c>
      <c r="T9">
        <v>223</v>
      </c>
      <c r="W9" s="69" t="s">
        <v>111</v>
      </c>
      <c r="X9">
        <v>8</v>
      </c>
      <c r="Y9">
        <v>12</v>
      </c>
      <c r="Z9">
        <v>86</v>
      </c>
      <c r="AA9">
        <v>57</v>
      </c>
      <c r="AB9">
        <v>1</v>
      </c>
      <c r="AC9">
        <v>0</v>
      </c>
      <c r="AD9">
        <v>177</v>
      </c>
      <c r="AG9" s="69" t="s">
        <v>111</v>
      </c>
      <c r="AH9">
        <v>14</v>
      </c>
      <c r="AI9">
        <v>15</v>
      </c>
      <c r="AJ9">
        <v>88</v>
      </c>
      <c r="AK9">
        <v>41</v>
      </c>
      <c r="AL9">
        <v>2</v>
      </c>
      <c r="AM9">
        <v>0</v>
      </c>
      <c r="AN9">
        <v>157</v>
      </c>
      <c r="AQ9" s="69" t="s">
        <v>111</v>
      </c>
      <c r="AR9">
        <v>55</v>
      </c>
      <c r="AS9">
        <v>40</v>
      </c>
      <c r="AT9">
        <v>246</v>
      </c>
      <c r="AU9">
        <v>75</v>
      </c>
      <c r="AV9">
        <v>7</v>
      </c>
      <c r="AW9">
        <v>3</v>
      </c>
      <c r="AX9">
        <v>280</v>
      </c>
    </row>
    <row r="10" spans="1:50" x14ac:dyDescent="0.2">
      <c r="A10" s="73"/>
      <c r="C10" s="70" t="s">
        <v>112</v>
      </c>
      <c r="D10">
        <v>29</v>
      </c>
      <c r="E10">
        <v>42</v>
      </c>
      <c r="F10">
        <v>199</v>
      </c>
      <c r="G10">
        <v>66</v>
      </c>
      <c r="H10">
        <v>12</v>
      </c>
      <c r="I10">
        <v>7</v>
      </c>
      <c r="J10">
        <f>135-7+12+66</f>
        <v>206</v>
      </c>
      <c r="M10" s="70" t="s">
        <v>112</v>
      </c>
      <c r="N10">
        <v>48</v>
      </c>
      <c r="O10">
        <v>54</v>
      </c>
      <c r="P10">
        <v>258</v>
      </c>
      <c r="Q10">
        <v>64</v>
      </c>
      <c r="R10">
        <v>15</v>
      </c>
      <c r="S10">
        <v>5</v>
      </c>
      <c r="T10">
        <v>197</v>
      </c>
      <c r="W10" s="70" t="s">
        <v>112</v>
      </c>
      <c r="X10">
        <v>26</v>
      </c>
      <c r="Y10">
        <v>23</v>
      </c>
      <c r="Z10">
        <v>183</v>
      </c>
      <c r="AA10">
        <v>63</v>
      </c>
      <c r="AB10">
        <v>8</v>
      </c>
      <c r="AC10">
        <v>5</v>
      </c>
      <c r="AD10">
        <v>216</v>
      </c>
      <c r="AG10" s="70" t="s">
        <v>112</v>
      </c>
      <c r="AH10">
        <v>19</v>
      </c>
      <c r="AI10">
        <v>33</v>
      </c>
      <c r="AJ10">
        <v>120</v>
      </c>
      <c r="AK10">
        <v>67</v>
      </c>
      <c r="AL10">
        <v>12</v>
      </c>
      <c r="AM10">
        <v>4</v>
      </c>
      <c r="AN10">
        <v>204</v>
      </c>
      <c r="AQ10" s="70" t="s">
        <v>112</v>
      </c>
      <c r="AR10">
        <v>11</v>
      </c>
      <c r="AS10">
        <v>11</v>
      </c>
      <c r="AT10">
        <v>56</v>
      </c>
      <c r="AU10">
        <v>50</v>
      </c>
      <c r="AV10">
        <v>6</v>
      </c>
      <c r="AW10">
        <v>1</v>
      </c>
      <c r="AX10">
        <v>143</v>
      </c>
    </row>
    <row r="11" spans="1:50" x14ac:dyDescent="0.2">
      <c r="A11" s="73"/>
      <c r="C11" s="70" t="s">
        <v>113</v>
      </c>
      <c r="G11">
        <f>39</f>
        <v>39</v>
      </c>
      <c r="H11">
        <v>8</v>
      </c>
      <c r="I11">
        <v>3</v>
      </c>
      <c r="J11">
        <f>100+8+39</f>
        <v>147</v>
      </c>
      <c r="M11" s="70" t="s">
        <v>113</v>
      </c>
      <c r="N11">
        <v>44</v>
      </c>
      <c r="O11">
        <v>40</v>
      </c>
      <c r="P11">
        <v>188</v>
      </c>
      <c r="Q11">
        <v>77</v>
      </c>
      <c r="R11">
        <v>9</v>
      </c>
      <c r="S11">
        <v>5</v>
      </c>
      <c r="T11">
        <v>212</v>
      </c>
      <c r="W11" s="70" t="s">
        <v>113</v>
      </c>
      <c r="X11">
        <v>19</v>
      </c>
      <c r="Y11">
        <v>16</v>
      </c>
      <c r="Z11">
        <v>108</v>
      </c>
      <c r="AA11">
        <v>72</v>
      </c>
      <c r="AB11">
        <v>5</v>
      </c>
      <c r="AC11">
        <v>3</v>
      </c>
      <c r="AD11">
        <v>256</v>
      </c>
      <c r="AG11" s="70" t="s">
        <v>113</v>
      </c>
      <c r="AH11">
        <v>23</v>
      </c>
      <c r="AI11">
        <v>38</v>
      </c>
      <c r="AJ11">
        <v>145</v>
      </c>
      <c r="AK11">
        <v>100</v>
      </c>
      <c r="AL11">
        <v>19</v>
      </c>
      <c r="AM11">
        <v>18</v>
      </c>
      <c r="AN11">
        <v>256</v>
      </c>
      <c r="AQ11" s="70" t="s">
        <v>113</v>
      </c>
      <c r="AR11">
        <v>33</v>
      </c>
      <c r="AS11">
        <v>48</v>
      </c>
      <c r="AT11">
        <v>169</v>
      </c>
      <c r="AU11">
        <v>85</v>
      </c>
      <c r="AV11">
        <v>21</v>
      </c>
      <c r="AW11">
        <v>13</v>
      </c>
      <c r="AX11">
        <v>220</v>
      </c>
    </row>
    <row r="12" spans="1:50" x14ac:dyDescent="0.2">
      <c r="A12" s="73"/>
      <c r="C12" s="70" t="s">
        <v>87</v>
      </c>
      <c r="M12" s="70" t="s">
        <v>87</v>
      </c>
      <c r="W12" s="70" t="s">
        <v>87</v>
      </c>
      <c r="AG12" s="70" t="s">
        <v>87</v>
      </c>
      <c r="AQ12" s="70" t="s">
        <v>87</v>
      </c>
    </row>
    <row r="13" spans="1:50" x14ac:dyDescent="0.2">
      <c r="A13" s="73"/>
      <c r="B13">
        <v>3</v>
      </c>
      <c r="C13" t="s">
        <v>86</v>
      </c>
      <c r="D13">
        <v>45</v>
      </c>
      <c r="E13">
        <v>27</v>
      </c>
      <c r="F13">
        <v>210</v>
      </c>
      <c r="G13">
        <v>83</v>
      </c>
      <c r="H13">
        <v>6</v>
      </c>
      <c r="I13">
        <v>5</v>
      </c>
      <c r="J13">
        <v>216</v>
      </c>
      <c r="L13">
        <v>3</v>
      </c>
      <c r="M13" t="s">
        <v>86</v>
      </c>
      <c r="N13">
        <v>60</v>
      </c>
      <c r="O13">
        <v>11</v>
      </c>
      <c r="P13">
        <v>161</v>
      </c>
      <c r="Q13">
        <v>85</v>
      </c>
      <c r="R13">
        <v>6</v>
      </c>
      <c r="S13">
        <v>5</v>
      </c>
      <c r="T13">
        <v>264</v>
      </c>
      <c r="V13">
        <v>3</v>
      </c>
      <c r="W13" t="s">
        <v>86</v>
      </c>
      <c r="X13">
        <v>36</v>
      </c>
      <c r="Y13">
        <v>8</v>
      </c>
      <c r="Z13">
        <v>143</v>
      </c>
      <c r="AA13">
        <v>46</v>
      </c>
      <c r="AB13">
        <v>5</v>
      </c>
      <c r="AC13">
        <v>1</v>
      </c>
      <c r="AD13">
        <v>227</v>
      </c>
      <c r="AF13">
        <v>3</v>
      </c>
      <c r="AG13" t="s">
        <v>86</v>
      </c>
      <c r="AH13">
        <v>23</v>
      </c>
      <c r="AI13">
        <v>1</v>
      </c>
      <c r="AJ13">
        <v>84</v>
      </c>
      <c r="AK13">
        <v>46</v>
      </c>
      <c r="AL13">
        <v>3</v>
      </c>
      <c r="AM13">
        <v>3</v>
      </c>
      <c r="AN13">
        <v>77</v>
      </c>
      <c r="AP13">
        <v>3</v>
      </c>
      <c r="AQ13" t="s">
        <v>86</v>
      </c>
      <c r="AR13">
        <v>56</v>
      </c>
      <c r="AS13">
        <v>16</v>
      </c>
      <c r="AT13">
        <v>202</v>
      </c>
      <c r="AU13">
        <v>71</v>
      </c>
      <c r="AV13">
        <v>8</v>
      </c>
      <c r="AW13">
        <v>4</v>
      </c>
      <c r="AX13">
        <v>165</v>
      </c>
    </row>
    <row r="14" spans="1:50" x14ac:dyDescent="0.2">
      <c r="A14" s="73"/>
      <c r="C14" s="69" t="s">
        <v>111</v>
      </c>
      <c r="D14">
        <v>40</v>
      </c>
      <c r="E14">
        <v>53</v>
      </c>
      <c r="F14">
        <v>255</v>
      </c>
      <c r="G14">
        <v>80</v>
      </c>
      <c r="H14">
        <v>3</v>
      </c>
      <c r="I14">
        <v>1</v>
      </c>
      <c r="J14">
        <v>253</v>
      </c>
      <c r="M14" s="69" t="s">
        <v>111</v>
      </c>
      <c r="N14">
        <v>21</v>
      </c>
      <c r="O14">
        <v>8</v>
      </c>
      <c r="P14">
        <v>118</v>
      </c>
      <c r="Q14">
        <v>85</v>
      </c>
      <c r="R14">
        <v>10</v>
      </c>
      <c r="S14">
        <v>5</v>
      </c>
      <c r="T14">
        <v>274</v>
      </c>
      <c r="W14" s="69" t="s">
        <v>111</v>
      </c>
      <c r="X14">
        <v>12</v>
      </c>
      <c r="Y14">
        <v>11</v>
      </c>
      <c r="Z14">
        <v>105</v>
      </c>
      <c r="AA14">
        <v>65</v>
      </c>
      <c r="AB14">
        <v>6</v>
      </c>
      <c r="AC14">
        <v>3</v>
      </c>
      <c r="AD14">
        <v>220</v>
      </c>
      <c r="AG14" s="69" t="s">
        <v>111</v>
      </c>
      <c r="AH14">
        <v>5</v>
      </c>
      <c r="AI14">
        <v>5</v>
      </c>
      <c r="AJ14">
        <v>47</v>
      </c>
      <c r="AK14">
        <v>34</v>
      </c>
      <c r="AL14">
        <v>4</v>
      </c>
      <c r="AM14">
        <v>3</v>
      </c>
      <c r="AN14">
        <v>94</v>
      </c>
      <c r="AQ14" s="69" t="s">
        <v>111</v>
      </c>
      <c r="AR14">
        <v>37</v>
      </c>
      <c r="AS14">
        <v>37</v>
      </c>
      <c r="AT14">
        <v>228</v>
      </c>
      <c r="AU14">
        <v>47</v>
      </c>
      <c r="AV14">
        <v>5</v>
      </c>
      <c r="AW14">
        <v>0</v>
      </c>
      <c r="AX14">
        <v>147</v>
      </c>
    </row>
    <row r="15" spans="1:50" x14ac:dyDescent="0.2">
      <c r="A15" s="73"/>
      <c r="C15" s="70" t="s">
        <v>112</v>
      </c>
      <c r="D15">
        <v>51</v>
      </c>
      <c r="E15">
        <v>55</v>
      </c>
      <c r="F15">
        <v>221</v>
      </c>
      <c r="G15">
        <v>85</v>
      </c>
      <c r="H15">
        <v>17</v>
      </c>
      <c r="I15">
        <v>9</v>
      </c>
      <c r="J15">
        <v>272</v>
      </c>
      <c r="M15" s="70" t="s">
        <v>112</v>
      </c>
      <c r="N15">
        <v>11</v>
      </c>
      <c r="O15">
        <v>9</v>
      </c>
      <c r="P15">
        <v>87</v>
      </c>
      <c r="Q15">
        <v>58</v>
      </c>
      <c r="R15">
        <v>8</v>
      </c>
      <c r="S15">
        <v>2</v>
      </c>
      <c r="T15">
        <v>193</v>
      </c>
      <c r="W15" s="70" t="s">
        <v>112</v>
      </c>
      <c r="X15">
        <v>18</v>
      </c>
      <c r="Y15">
        <v>18</v>
      </c>
      <c r="Z15">
        <v>127</v>
      </c>
      <c r="AA15">
        <v>71</v>
      </c>
      <c r="AB15">
        <v>9</v>
      </c>
      <c r="AC15">
        <v>5</v>
      </c>
      <c r="AD15">
        <v>214</v>
      </c>
      <c r="AG15" s="70" t="s">
        <v>112</v>
      </c>
      <c r="AH15">
        <v>11</v>
      </c>
      <c r="AI15">
        <v>11</v>
      </c>
      <c r="AJ15">
        <v>120</v>
      </c>
      <c r="AK15">
        <v>64</v>
      </c>
      <c r="AL15">
        <v>13</v>
      </c>
      <c r="AM15">
        <v>7</v>
      </c>
      <c r="AN15">
        <v>175</v>
      </c>
      <c r="AQ15" s="70" t="s">
        <v>112</v>
      </c>
      <c r="AR15">
        <v>11</v>
      </c>
      <c r="AS15">
        <v>21</v>
      </c>
      <c r="AT15">
        <v>89</v>
      </c>
      <c r="AU15">
        <v>53</v>
      </c>
      <c r="AV15">
        <v>7</v>
      </c>
      <c r="AW15">
        <v>3</v>
      </c>
      <c r="AX15">
        <v>75</v>
      </c>
    </row>
    <row r="16" spans="1:50" x14ac:dyDescent="0.2">
      <c r="A16" s="73"/>
      <c r="C16" s="70" t="s">
        <v>113</v>
      </c>
      <c r="D16">
        <v>96</v>
      </c>
      <c r="E16">
        <v>109</v>
      </c>
      <c r="F16">
        <v>389</v>
      </c>
      <c r="G16">
        <v>65</v>
      </c>
      <c r="H16">
        <v>15</v>
      </c>
      <c r="I16">
        <v>9</v>
      </c>
      <c r="J16">
        <v>199</v>
      </c>
      <c r="M16" s="70" t="s">
        <v>113</v>
      </c>
      <c r="N16">
        <v>24</v>
      </c>
      <c r="O16">
        <v>25</v>
      </c>
      <c r="P16">
        <v>126</v>
      </c>
      <c r="Q16">
        <v>61</v>
      </c>
      <c r="R16">
        <v>9</v>
      </c>
      <c r="S16">
        <v>6</v>
      </c>
      <c r="T16">
        <v>181</v>
      </c>
      <c r="W16" s="70" t="s">
        <v>113</v>
      </c>
      <c r="X16">
        <v>27</v>
      </c>
      <c r="Y16">
        <v>49</v>
      </c>
      <c r="Z16">
        <v>212</v>
      </c>
      <c r="AA16">
        <v>78</v>
      </c>
      <c r="AB16">
        <v>7</v>
      </c>
      <c r="AC16">
        <v>3</v>
      </c>
      <c r="AD16">
        <v>194</v>
      </c>
      <c r="AG16" s="70" t="s">
        <v>113</v>
      </c>
      <c r="AH16">
        <v>39</v>
      </c>
      <c r="AI16">
        <v>48</v>
      </c>
      <c r="AJ16">
        <v>216</v>
      </c>
      <c r="AK16">
        <v>132</v>
      </c>
      <c r="AL16">
        <v>16</v>
      </c>
      <c r="AM16">
        <v>8</v>
      </c>
      <c r="AN16">
        <v>347</v>
      </c>
      <c r="AQ16" s="70" t="s">
        <v>113</v>
      </c>
      <c r="AR16">
        <v>32</v>
      </c>
      <c r="AS16">
        <v>47</v>
      </c>
      <c r="AT16">
        <v>158</v>
      </c>
      <c r="AU16">
        <v>84</v>
      </c>
      <c r="AV16">
        <v>7</v>
      </c>
      <c r="AW16">
        <v>5</v>
      </c>
      <c r="AX16">
        <v>139</v>
      </c>
    </row>
    <row r="17" spans="1:50" x14ac:dyDescent="0.2">
      <c r="A17" s="73"/>
      <c r="C17" s="70" t="s">
        <v>87</v>
      </c>
      <c r="M17" s="70" t="s">
        <v>87</v>
      </c>
      <c r="W17" s="70" t="s">
        <v>87</v>
      </c>
      <c r="AG17" s="70" t="s">
        <v>87</v>
      </c>
      <c r="AQ17" s="70" t="s">
        <v>87</v>
      </c>
    </row>
    <row r="18" spans="1:50" x14ac:dyDescent="0.2">
      <c r="A18" s="73"/>
      <c r="B18" t="s">
        <v>88</v>
      </c>
      <c r="C18" t="s">
        <v>86</v>
      </c>
      <c r="D18">
        <f t="shared" ref="D18:F21" si="0">SUM(D3,D8,D13)</f>
        <v>178</v>
      </c>
      <c r="E18">
        <f t="shared" si="0"/>
        <v>84</v>
      </c>
      <c r="F18">
        <f t="shared" si="0"/>
        <v>700</v>
      </c>
      <c r="G18">
        <f>SUM(G3,G9,G13)</f>
        <v>242</v>
      </c>
      <c r="H18">
        <f t="shared" ref="H18:J18" si="1">SUM(H3,H9,H13)</f>
        <v>23</v>
      </c>
      <c r="I18">
        <f t="shared" si="1"/>
        <v>12</v>
      </c>
      <c r="J18">
        <f t="shared" si="1"/>
        <v>806</v>
      </c>
      <c r="L18" t="s">
        <v>88</v>
      </c>
      <c r="M18" t="s">
        <v>86</v>
      </c>
      <c r="N18">
        <f t="shared" ref="N18:P21" si="2">SUM(N3,N8,N13)</f>
        <v>310</v>
      </c>
      <c r="O18">
        <f t="shared" si="2"/>
        <v>69</v>
      </c>
      <c r="P18">
        <f t="shared" si="2"/>
        <v>859</v>
      </c>
      <c r="Q18">
        <f>SUM(Q3,Q9,Q13)</f>
        <v>244</v>
      </c>
      <c r="R18">
        <f t="shared" ref="R18:T18" si="3">SUM(R3,R9,R13)</f>
        <v>14</v>
      </c>
      <c r="S18">
        <f t="shared" si="3"/>
        <v>7</v>
      </c>
      <c r="T18">
        <f t="shared" si="3"/>
        <v>780</v>
      </c>
      <c r="V18" t="s">
        <v>88</v>
      </c>
      <c r="W18" t="s">
        <v>86</v>
      </c>
      <c r="X18">
        <f>SUM(X3,X8,X13)</f>
        <v>87</v>
      </c>
      <c r="Y18">
        <f>SUM(Y3,Y8,Y13)</f>
        <v>30</v>
      </c>
      <c r="Z18">
        <f t="shared" ref="Z18:AD18" si="4">SUM(Z3,Z8,Z13)</f>
        <v>370</v>
      </c>
      <c r="AA18">
        <f t="shared" si="4"/>
        <v>170</v>
      </c>
      <c r="AB18">
        <f t="shared" si="4"/>
        <v>16</v>
      </c>
      <c r="AC18">
        <f t="shared" si="4"/>
        <v>6</v>
      </c>
      <c r="AD18">
        <f t="shared" si="4"/>
        <v>556</v>
      </c>
      <c r="AF18" t="s">
        <v>88</v>
      </c>
      <c r="AG18" t="s">
        <v>86</v>
      </c>
      <c r="AH18">
        <f>SUM(AH3,AH7,AH13)</f>
        <v>39</v>
      </c>
      <c r="AI18">
        <f>SUM(AI3,AI7,AI13)</f>
        <v>5</v>
      </c>
      <c r="AJ18">
        <f t="shared" ref="AJ18:AN22" si="5">SUM(AJ3,AJ8,AJ13)</f>
        <v>234</v>
      </c>
      <c r="AK18">
        <f t="shared" si="5"/>
        <v>152</v>
      </c>
      <c r="AL18">
        <f t="shared" si="5"/>
        <v>22</v>
      </c>
      <c r="AM18">
        <f t="shared" si="5"/>
        <v>18</v>
      </c>
      <c r="AN18">
        <f t="shared" si="5"/>
        <v>399</v>
      </c>
      <c r="AP18" t="s">
        <v>88</v>
      </c>
      <c r="AQ18" t="s">
        <v>86</v>
      </c>
      <c r="AR18">
        <f>SUM(AR3,AR8,AR13)</f>
        <v>185</v>
      </c>
      <c r="AS18">
        <f>SUM(AS3,AS8,AS13)</f>
        <v>66</v>
      </c>
      <c r="AT18">
        <f t="shared" ref="AT18:AX22" si="6">SUM(AT3,AT8,AT13)</f>
        <v>657</v>
      </c>
      <c r="AU18">
        <f t="shared" si="6"/>
        <v>205</v>
      </c>
      <c r="AV18">
        <f t="shared" si="6"/>
        <v>23</v>
      </c>
      <c r="AW18">
        <f t="shared" si="6"/>
        <v>11</v>
      </c>
      <c r="AX18">
        <f t="shared" si="6"/>
        <v>678</v>
      </c>
    </row>
    <row r="19" spans="1:50" x14ac:dyDescent="0.2">
      <c r="A19" s="73"/>
      <c r="C19" s="69" t="s">
        <v>111</v>
      </c>
      <c r="D19">
        <f t="shared" si="0"/>
        <v>126</v>
      </c>
      <c r="E19">
        <f t="shared" si="0"/>
        <v>165</v>
      </c>
      <c r="F19">
        <f t="shared" si="0"/>
        <v>809</v>
      </c>
      <c r="G19">
        <f t="shared" ref="G19:J21" si="7">SUM(G4,G10,G14)</f>
        <v>218</v>
      </c>
      <c r="H19">
        <f t="shared" si="7"/>
        <v>22</v>
      </c>
      <c r="I19">
        <f t="shared" si="7"/>
        <v>12</v>
      </c>
      <c r="J19">
        <f t="shared" si="7"/>
        <v>716</v>
      </c>
      <c r="M19" s="69" t="s">
        <v>111</v>
      </c>
      <c r="N19">
        <f t="shared" si="2"/>
        <v>127</v>
      </c>
      <c r="O19">
        <f t="shared" si="2"/>
        <v>77</v>
      </c>
      <c r="P19">
        <f t="shared" si="2"/>
        <v>662</v>
      </c>
      <c r="Q19">
        <f t="shared" ref="Q19:T21" si="8">SUM(Q4,Q10,Q14)</f>
        <v>232</v>
      </c>
      <c r="R19">
        <f t="shared" si="8"/>
        <v>36</v>
      </c>
      <c r="S19">
        <f t="shared" si="8"/>
        <v>15</v>
      </c>
      <c r="T19">
        <f t="shared" si="8"/>
        <v>728</v>
      </c>
      <c r="W19" s="69" t="s">
        <v>111</v>
      </c>
      <c r="X19">
        <f t="shared" ref="X19:AD22" si="9">SUM(X4,X9,X14)</f>
        <v>28</v>
      </c>
      <c r="Y19">
        <f t="shared" si="9"/>
        <v>31</v>
      </c>
      <c r="Z19">
        <f t="shared" si="9"/>
        <v>279</v>
      </c>
      <c r="AA19">
        <f t="shared" si="9"/>
        <v>181</v>
      </c>
      <c r="AB19">
        <f t="shared" si="9"/>
        <v>12</v>
      </c>
      <c r="AC19">
        <f t="shared" si="9"/>
        <v>6</v>
      </c>
      <c r="AD19">
        <f t="shared" si="9"/>
        <v>573</v>
      </c>
      <c r="AG19" s="69" t="s">
        <v>111</v>
      </c>
      <c r="AH19">
        <f t="shared" ref="AH19:AI19" si="10">SUM(AH4,AH8,AH14)</f>
        <v>44</v>
      </c>
      <c r="AI19">
        <f t="shared" si="10"/>
        <v>27</v>
      </c>
      <c r="AJ19">
        <f t="shared" si="5"/>
        <v>215</v>
      </c>
      <c r="AK19">
        <f t="shared" si="5"/>
        <v>159</v>
      </c>
      <c r="AL19">
        <f t="shared" si="5"/>
        <v>8</v>
      </c>
      <c r="AM19">
        <f t="shared" si="5"/>
        <v>3</v>
      </c>
      <c r="AN19">
        <f t="shared" si="5"/>
        <v>408</v>
      </c>
      <c r="AQ19" s="69" t="s">
        <v>111</v>
      </c>
      <c r="AR19">
        <f t="shared" ref="AR19:AU22" si="11">SUM(AR4,AR9,AR14)</f>
        <v>131</v>
      </c>
      <c r="AS19">
        <f t="shared" si="11"/>
        <v>129</v>
      </c>
      <c r="AT19">
        <f t="shared" si="11"/>
        <v>684</v>
      </c>
      <c r="AU19">
        <f t="shared" si="11"/>
        <v>211</v>
      </c>
      <c r="AV19">
        <f t="shared" si="6"/>
        <v>21</v>
      </c>
      <c r="AW19">
        <f t="shared" si="6"/>
        <v>7</v>
      </c>
      <c r="AX19">
        <f t="shared" si="6"/>
        <v>673</v>
      </c>
    </row>
    <row r="20" spans="1:50" x14ac:dyDescent="0.2">
      <c r="A20" s="73"/>
      <c r="C20" s="70" t="s">
        <v>112</v>
      </c>
      <c r="D20">
        <f t="shared" si="0"/>
        <v>115</v>
      </c>
      <c r="E20">
        <f t="shared" si="0"/>
        <v>140</v>
      </c>
      <c r="F20">
        <f t="shared" si="0"/>
        <v>646</v>
      </c>
      <c r="G20">
        <f t="shared" si="7"/>
        <v>235</v>
      </c>
      <c r="H20">
        <f t="shared" si="7"/>
        <v>39</v>
      </c>
      <c r="I20">
        <f t="shared" si="7"/>
        <v>18</v>
      </c>
      <c r="J20">
        <f t="shared" si="7"/>
        <v>752</v>
      </c>
      <c r="M20" s="70" t="s">
        <v>112</v>
      </c>
      <c r="N20">
        <f t="shared" si="2"/>
        <v>100</v>
      </c>
      <c r="O20">
        <f t="shared" si="2"/>
        <v>109</v>
      </c>
      <c r="P20">
        <f t="shared" si="2"/>
        <v>539</v>
      </c>
      <c r="Q20">
        <f t="shared" si="8"/>
        <v>208</v>
      </c>
      <c r="R20">
        <f t="shared" si="8"/>
        <v>23</v>
      </c>
      <c r="S20">
        <f t="shared" si="8"/>
        <v>11</v>
      </c>
      <c r="T20">
        <f t="shared" si="8"/>
        <v>619</v>
      </c>
      <c r="W20" s="70" t="s">
        <v>112</v>
      </c>
      <c r="X20">
        <f t="shared" si="9"/>
        <v>63</v>
      </c>
      <c r="Y20">
        <f t="shared" si="9"/>
        <v>49</v>
      </c>
      <c r="Z20">
        <f t="shared" si="9"/>
        <v>498</v>
      </c>
      <c r="AA20">
        <f t="shared" si="9"/>
        <v>223</v>
      </c>
      <c r="AB20">
        <f t="shared" si="9"/>
        <v>27</v>
      </c>
      <c r="AC20">
        <f t="shared" si="9"/>
        <v>15</v>
      </c>
      <c r="AD20">
        <f t="shared" si="9"/>
        <v>696</v>
      </c>
      <c r="AG20" s="70" t="s">
        <v>112</v>
      </c>
      <c r="AH20">
        <f>SUM(AH5,AH9,AH15)</f>
        <v>49</v>
      </c>
      <c r="AI20">
        <f>SUM(AI5,AI9,AI15)</f>
        <v>47</v>
      </c>
      <c r="AJ20">
        <f t="shared" si="5"/>
        <v>363</v>
      </c>
      <c r="AK20">
        <f t="shared" si="5"/>
        <v>210</v>
      </c>
      <c r="AL20">
        <f t="shared" si="5"/>
        <v>45</v>
      </c>
      <c r="AM20">
        <f t="shared" si="5"/>
        <v>26</v>
      </c>
      <c r="AN20">
        <f t="shared" si="5"/>
        <v>600</v>
      </c>
      <c r="AQ20" s="70" t="s">
        <v>112</v>
      </c>
      <c r="AR20">
        <f t="shared" si="11"/>
        <v>40</v>
      </c>
      <c r="AS20">
        <f t="shared" si="11"/>
        <v>85</v>
      </c>
      <c r="AT20">
        <f t="shared" si="11"/>
        <v>307</v>
      </c>
      <c r="AU20">
        <f t="shared" si="11"/>
        <v>167</v>
      </c>
      <c r="AV20">
        <f t="shared" si="6"/>
        <v>17</v>
      </c>
      <c r="AW20">
        <f t="shared" si="6"/>
        <v>7</v>
      </c>
      <c r="AX20">
        <f t="shared" si="6"/>
        <v>373</v>
      </c>
    </row>
    <row r="21" spans="1:50" x14ac:dyDescent="0.2">
      <c r="A21" s="73"/>
      <c r="C21" s="70" t="s">
        <v>113</v>
      </c>
      <c r="D21">
        <f t="shared" si="0"/>
        <v>134</v>
      </c>
      <c r="E21">
        <f t="shared" si="0"/>
        <v>152</v>
      </c>
      <c r="F21">
        <f t="shared" si="0"/>
        <v>662</v>
      </c>
      <c r="G21">
        <f t="shared" si="7"/>
        <v>148</v>
      </c>
      <c r="H21">
        <f t="shared" si="7"/>
        <v>24</v>
      </c>
      <c r="I21">
        <f t="shared" si="7"/>
        <v>11</v>
      </c>
      <c r="J21">
        <f t="shared" si="7"/>
        <v>496</v>
      </c>
      <c r="M21" s="70" t="s">
        <v>113</v>
      </c>
      <c r="N21">
        <f t="shared" si="2"/>
        <v>111</v>
      </c>
      <c r="O21">
        <f t="shared" si="2"/>
        <v>106</v>
      </c>
      <c r="P21">
        <f t="shared" si="2"/>
        <v>511</v>
      </c>
      <c r="Q21">
        <f t="shared" si="8"/>
        <v>101</v>
      </c>
      <c r="R21">
        <f t="shared" si="8"/>
        <v>18</v>
      </c>
      <c r="S21">
        <f t="shared" si="8"/>
        <v>9</v>
      </c>
      <c r="T21">
        <f t="shared" si="8"/>
        <v>303</v>
      </c>
      <c r="W21" s="70" t="s">
        <v>113</v>
      </c>
      <c r="X21">
        <f t="shared" si="9"/>
        <v>72</v>
      </c>
      <c r="Y21">
        <f t="shared" si="9"/>
        <v>96</v>
      </c>
      <c r="Z21">
        <f t="shared" si="9"/>
        <v>522</v>
      </c>
      <c r="AA21">
        <f t="shared" si="9"/>
        <v>190</v>
      </c>
      <c r="AB21">
        <f t="shared" si="9"/>
        <v>14</v>
      </c>
      <c r="AC21">
        <f t="shared" si="9"/>
        <v>7</v>
      </c>
      <c r="AD21">
        <f t="shared" si="9"/>
        <v>610</v>
      </c>
      <c r="AG21" s="70" t="s">
        <v>113</v>
      </c>
      <c r="AH21">
        <f>SUM(AH6,AH10,AH16)</f>
        <v>88</v>
      </c>
      <c r="AI21">
        <f>SUM(AI6,AI10,AI16)</f>
        <v>142</v>
      </c>
      <c r="AJ21">
        <f t="shared" si="5"/>
        <v>588</v>
      </c>
      <c r="AK21">
        <f t="shared" si="5"/>
        <v>373</v>
      </c>
      <c r="AL21">
        <f t="shared" si="5"/>
        <v>55</v>
      </c>
      <c r="AM21">
        <f t="shared" si="5"/>
        <v>39</v>
      </c>
      <c r="AN21">
        <f t="shared" si="5"/>
        <v>964</v>
      </c>
      <c r="AQ21" s="70" t="s">
        <v>113</v>
      </c>
      <c r="AR21">
        <f t="shared" si="11"/>
        <v>98</v>
      </c>
      <c r="AS21">
        <f t="shared" si="11"/>
        <v>155</v>
      </c>
      <c r="AT21">
        <f t="shared" si="11"/>
        <v>508</v>
      </c>
      <c r="AU21">
        <f t="shared" si="11"/>
        <v>301</v>
      </c>
      <c r="AV21">
        <f t="shared" si="6"/>
        <v>48</v>
      </c>
      <c r="AW21">
        <f t="shared" si="6"/>
        <v>26</v>
      </c>
      <c r="AX21">
        <f t="shared" si="6"/>
        <v>679</v>
      </c>
    </row>
    <row r="22" spans="1:50" x14ac:dyDescent="0.2">
      <c r="A22" s="73"/>
      <c r="C22" s="70" t="s">
        <v>87</v>
      </c>
      <c r="H22" t="s">
        <v>89</v>
      </c>
      <c r="I22" t="s">
        <v>90</v>
      </c>
      <c r="M22" s="70" t="s">
        <v>87</v>
      </c>
      <c r="R22" t="s">
        <v>89</v>
      </c>
      <c r="S22" t="s">
        <v>90</v>
      </c>
      <c r="W22" s="70" t="s">
        <v>87</v>
      </c>
      <c r="AA22">
        <f t="shared" si="9"/>
        <v>0</v>
      </c>
      <c r="AB22">
        <f t="shared" si="9"/>
        <v>0</v>
      </c>
      <c r="AC22">
        <f t="shared" si="9"/>
        <v>0</v>
      </c>
      <c r="AD22">
        <f t="shared" si="9"/>
        <v>0</v>
      </c>
      <c r="AG22" s="70" t="s">
        <v>87</v>
      </c>
      <c r="AH22">
        <f>SUM(AH7,AH11,AH17)</f>
        <v>23</v>
      </c>
      <c r="AJ22">
        <f t="shared" si="5"/>
        <v>0</v>
      </c>
      <c r="AK22">
        <f t="shared" si="5"/>
        <v>0</v>
      </c>
      <c r="AQ22" s="70" t="s">
        <v>87</v>
      </c>
      <c r="AR22">
        <f t="shared" si="11"/>
        <v>0</v>
      </c>
      <c r="AT22">
        <f t="shared" si="11"/>
        <v>0</v>
      </c>
      <c r="AU22">
        <f t="shared" si="11"/>
        <v>0</v>
      </c>
      <c r="AV22">
        <f t="shared" si="6"/>
        <v>0</v>
      </c>
      <c r="AW22">
        <f t="shared" si="6"/>
        <v>0</v>
      </c>
      <c r="AX22">
        <f t="shared" si="6"/>
        <v>0</v>
      </c>
    </row>
    <row r="23" spans="1:50" x14ac:dyDescent="0.2">
      <c r="A23" s="73"/>
      <c r="B23" t="s">
        <v>91</v>
      </c>
      <c r="C23" t="s">
        <v>86</v>
      </c>
      <c r="D23">
        <f>(D18/F18)*100</f>
        <v>25.428571428571427</v>
      </c>
      <c r="E23">
        <f>(E18/F18)*100</f>
        <v>12</v>
      </c>
      <c r="G23">
        <f>(G18/J18)*100</f>
        <v>30.024813895781637</v>
      </c>
      <c r="H23">
        <f>(H18/J18)*100</f>
        <v>2.8535980148883375</v>
      </c>
      <c r="I23">
        <f>(I18/G18)*100</f>
        <v>4.9586776859504136</v>
      </c>
      <c r="L23" t="s">
        <v>91</v>
      </c>
      <c r="M23" t="s">
        <v>86</v>
      </c>
      <c r="N23">
        <f>(N18/P18)*100</f>
        <v>36.088474970896392</v>
      </c>
      <c r="O23">
        <f>(O18/P18)*100</f>
        <v>8.0325960419091977</v>
      </c>
      <c r="Q23">
        <f>(Q18/T18)*100</f>
        <v>31.282051282051281</v>
      </c>
      <c r="R23">
        <f>(R18/T18)*100</f>
        <v>1.7948717948717947</v>
      </c>
      <c r="S23">
        <f>(S18/Q18)*100</f>
        <v>2.8688524590163933</v>
      </c>
      <c r="V23" t="s">
        <v>91</v>
      </c>
      <c r="W23" t="s">
        <v>86</v>
      </c>
      <c r="X23">
        <f>(X18/Z18)*100</f>
        <v>23.513513513513516</v>
      </c>
      <c r="Y23">
        <f>(Y18/Z18)*100</f>
        <v>8.1081081081081088</v>
      </c>
      <c r="AA23">
        <f>(AA18/AD18)*100</f>
        <v>30.575539568345324</v>
      </c>
      <c r="AB23">
        <f>(AB18/AD18)*100</f>
        <v>2.877697841726619</v>
      </c>
      <c r="AC23">
        <f>(AC18/AA18)*100</f>
        <v>3.5294117647058822</v>
      </c>
      <c r="AF23" t="s">
        <v>91</v>
      </c>
      <c r="AG23" t="s">
        <v>86</v>
      </c>
      <c r="AH23">
        <f>(AH18/AJ18)*100</f>
        <v>16.666666666666664</v>
      </c>
      <c r="AI23">
        <f>(AI18/AJ18)*100</f>
        <v>2.1367521367521367</v>
      </c>
      <c r="AK23">
        <f>(AK18/AN18)*100</f>
        <v>38.095238095238095</v>
      </c>
      <c r="AL23" t="s">
        <v>89</v>
      </c>
      <c r="AM23" t="s">
        <v>90</v>
      </c>
      <c r="AP23" t="s">
        <v>91</v>
      </c>
      <c r="AQ23" t="s">
        <v>86</v>
      </c>
      <c r="AR23">
        <f>(AR18/AT18)*100</f>
        <v>28.158295281582951</v>
      </c>
      <c r="AS23">
        <f>(AS18/AT18)*100</f>
        <v>10.045662100456621</v>
      </c>
      <c r="AU23">
        <f>(AU18/AX18)*100</f>
        <v>30.235988200589968</v>
      </c>
      <c r="AV23" t="s">
        <v>89</v>
      </c>
      <c r="AW23" t="s">
        <v>90</v>
      </c>
    </row>
    <row r="24" spans="1:50" x14ac:dyDescent="0.2">
      <c r="A24" s="73"/>
      <c r="C24" s="69" t="s">
        <v>111</v>
      </c>
      <c r="D24">
        <f t="shared" ref="D24:D26" si="12">(D19/F19)*100</f>
        <v>15.57478368355995</v>
      </c>
      <c r="E24">
        <f t="shared" ref="E24:E26" si="13">(E19/F19)*100</f>
        <v>20.395550061804695</v>
      </c>
      <c r="G24">
        <f t="shared" ref="G24:G26" si="14">(G19/J19)*100</f>
        <v>30.446927374301673</v>
      </c>
      <c r="H24">
        <f t="shared" ref="H24:H26" si="15">(H19/J19)*100</f>
        <v>3.0726256983240221</v>
      </c>
      <c r="I24">
        <f t="shared" ref="I24:I26" si="16">(I19/G19)*100</f>
        <v>5.5045871559633035</v>
      </c>
      <c r="M24" s="69" t="s">
        <v>111</v>
      </c>
      <c r="N24">
        <f t="shared" ref="N24:N26" si="17">(N19/P19)*100</f>
        <v>19.184290030211482</v>
      </c>
      <c r="O24">
        <f t="shared" ref="O24:O26" si="18">(O19/P19)*100</f>
        <v>11.631419939577039</v>
      </c>
      <c r="Q24">
        <f t="shared" ref="Q24:Q26" si="19">(Q19/T19)*100</f>
        <v>31.868131868131865</v>
      </c>
      <c r="R24">
        <f t="shared" ref="R24:R26" si="20">(R19/T19)*100</f>
        <v>4.9450549450549453</v>
      </c>
      <c r="S24">
        <f t="shared" ref="S24:S26" si="21">(S19/Q19)*100</f>
        <v>6.4655172413793105</v>
      </c>
      <c r="W24" s="69" t="s">
        <v>111</v>
      </c>
      <c r="X24">
        <f t="shared" ref="X24:X26" si="22">(X19/Z19)*100</f>
        <v>10.035842293906811</v>
      </c>
      <c r="Y24">
        <f t="shared" ref="Y24:Y25" si="23">(Y19/Z19)*100</f>
        <v>11.111111111111111</v>
      </c>
      <c r="AA24">
        <f t="shared" ref="AA24:AA26" si="24">(AA19/AD19)*100</f>
        <v>31.588132635253054</v>
      </c>
      <c r="AB24">
        <f t="shared" ref="AB24:AB26" si="25">(AB19/AD19)*100</f>
        <v>2.0942408376963351</v>
      </c>
      <c r="AC24">
        <f t="shared" ref="AC24:AC26" si="26">(AC19/AA19)*100</f>
        <v>3.3149171270718232</v>
      </c>
      <c r="AG24" s="69" t="s">
        <v>111</v>
      </c>
      <c r="AH24">
        <f t="shared" ref="AH24:AH26" si="27">(AH19/AJ19)*100</f>
        <v>20.465116279069768</v>
      </c>
      <c r="AI24">
        <f t="shared" ref="AI24:AI26" si="28">(AI19/AJ19)*100</f>
        <v>12.558139534883722</v>
      </c>
      <c r="AK24">
        <f t="shared" ref="AK24:AK26" si="29">(AK19/AN19)*100</f>
        <v>38.970588235294116</v>
      </c>
      <c r="AL24">
        <f>(AL18/AN18)*100</f>
        <v>5.5137844611528823</v>
      </c>
      <c r="AM24">
        <f>(AM18/AK18)*100</f>
        <v>11.842105263157894</v>
      </c>
      <c r="AQ24" s="69" t="s">
        <v>111</v>
      </c>
      <c r="AR24">
        <f t="shared" ref="AR24:AR26" si="30">(AR19/AT19)*100</f>
        <v>19.152046783625732</v>
      </c>
      <c r="AS24">
        <f t="shared" ref="AS24:AS26" si="31">(AS19/AT19)*100</f>
        <v>18.859649122807017</v>
      </c>
      <c r="AU24">
        <f t="shared" ref="AU24:AU26" si="32">(AU19/AX19)*100</f>
        <v>31.352154531946507</v>
      </c>
      <c r="AV24">
        <f>(AV18/AX18)*100</f>
        <v>3.3923303834808261</v>
      </c>
      <c r="AW24">
        <f>(AW18/AU18)*100</f>
        <v>5.3658536585365857</v>
      </c>
    </row>
    <row r="25" spans="1:50" x14ac:dyDescent="0.2">
      <c r="A25" s="73"/>
      <c r="C25" s="70" t="s">
        <v>112</v>
      </c>
      <c r="D25">
        <f t="shared" si="12"/>
        <v>17.80185758513932</v>
      </c>
      <c r="E25">
        <f t="shared" si="13"/>
        <v>21.671826625386998</v>
      </c>
      <c r="G25">
        <f t="shared" si="14"/>
        <v>31.25</v>
      </c>
      <c r="H25">
        <f t="shared" si="15"/>
        <v>5.1861702127659575</v>
      </c>
      <c r="I25">
        <f t="shared" si="16"/>
        <v>7.6595744680851059</v>
      </c>
      <c r="M25" s="70" t="s">
        <v>112</v>
      </c>
      <c r="N25">
        <f t="shared" si="17"/>
        <v>18.552875695732837</v>
      </c>
      <c r="O25">
        <f t="shared" si="18"/>
        <v>20.222634508348794</v>
      </c>
      <c r="Q25">
        <f t="shared" si="19"/>
        <v>33.602584814216478</v>
      </c>
      <c r="R25">
        <f t="shared" si="20"/>
        <v>3.7156704361873989</v>
      </c>
      <c r="S25">
        <f t="shared" si="21"/>
        <v>5.2884615384615383</v>
      </c>
      <c r="W25" s="70" t="s">
        <v>112</v>
      </c>
      <c r="X25">
        <f t="shared" si="22"/>
        <v>12.650602409638553</v>
      </c>
      <c r="Y25">
        <f t="shared" si="23"/>
        <v>9.8393574297188753</v>
      </c>
      <c r="AA25">
        <f t="shared" si="24"/>
        <v>32.040229885057471</v>
      </c>
      <c r="AB25">
        <f t="shared" si="25"/>
        <v>3.8793103448275863</v>
      </c>
      <c r="AC25">
        <f t="shared" si="26"/>
        <v>6.7264573991031389</v>
      </c>
      <c r="AG25" s="70" t="s">
        <v>112</v>
      </c>
      <c r="AH25">
        <f t="shared" si="27"/>
        <v>13.498622589531681</v>
      </c>
      <c r="AI25">
        <f t="shared" si="28"/>
        <v>12.947658402203857</v>
      </c>
      <c r="AK25">
        <f t="shared" si="29"/>
        <v>35</v>
      </c>
      <c r="AL25">
        <f>(AL19/AN19)*100</f>
        <v>1.9607843137254901</v>
      </c>
      <c r="AM25">
        <f>(AM19/AK19)*100</f>
        <v>1.8867924528301887</v>
      </c>
      <c r="AQ25" s="70" t="s">
        <v>112</v>
      </c>
      <c r="AR25">
        <f t="shared" si="30"/>
        <v>13.029315960912053</v>
      </c>
      <c r="AS25">
        <f t="shared" si="31"/>
        <v>27.687296416938111</v>
      </c>
      <c r="AU25">
        <f t="shared" si="32"/>
        <v>44.772117962466488</v>
      </c>
      <c r="AV25">
        <f>(AV19/AX19)*100</f>
        <v>3.1203566121842496</v>
      </c>
      <c r="AW25">
        <f>(AW19/AU19)*100</f>
        <v>3.3175355450236967</v>
      </c>
    </row>
    <row r="26" spans="1:50" x14ac:dyDescent="0.2">
      <c r="A26" s="73"/>
      <c r="C26" s="70" t="s">
        <v>113</v>
      </c>
      <c r="D26">
        <f t="shared" si="12"/>
        <v>20.241691842900302</v>
      </c>
      <c r="E26">
        <f t="shared" si="13"/>
        <v>22.9607250755287</v>
      </c>
      <c r="G26">
        <f t="shared" si="14"/>
        <v>29.838709677419356</v>
      </c>
      <c r="H26">
        <f t="shared" si="15"/>
        <v>4.838709677419355</v>
      </c>
      <c r="I26">
        <f t="shared" si="16"/>
        <v>7.4324324324324325</v>
      </c>
      <c r="M26" s="70" t="s">
        <v>113</v>
      </c>
      <c r="N26">
        <f t="shared" si="17"/>
        <v>21.722113502935418</v>
      </c>
      <c r="O26">
        <f t="shared" si="18"/>
        <v>20.743639921722114</v>
      </c>
      <c r="Q26">
        <f t="shared" si="19"/>
        <v>33.333333333333329</v>
      </c>
      <c r="R26">
        <f t="shared" si="20"/>
        <v>5.9405940594059405</v>
      </c>
      <c r="S26">
        <f t="shared" si="21"/>
        <v>8.9108910891089099</v>
      </c>
      <c r="W26" s="70" t="s">
        <v>113</v>
      </c>
      <c r="X26">
        <f t="shared" si="22"/>
        <v>13.793103448275861</v>
      </c>
      <c r="Y26">
        <f>(Y21/Z21)*100</f>
        <v>18.390804597701148</v>
      </c>
      <c r="AA26">
        <f t="shared" si="24"/>
        <v>31.147540983606557</v>
      </c>
      <c r="AB26">
        <f t="shared" si="25"/>
        <v>2.2950819672131146</v>
      </c>
      <c r="AC26">
        <f t="shared" si="26"/>
        <v>3.6842105263157889</v>
      </c>
      <c r="AG26" s="70" t="s">
        <v>113</v>
      </c>
      <c r="AH26">
        <f t="shared" si="27"/>
        <v>14.965986394557824</v>
      </c>
      <c r="AI26">
        <f t="shared" si="28"/>
        <v>24.149659863945576</v>
      </c>
      <c r="AK26">
        <f t="shared" si="29"/>
        <v>38.692946058091287</v>
      </c>
      <c r="AL26">
        <f>(AL20/AN20)*100</f>
        <v>7.5</v>
      </c>
      <c r="AM26">
        <f>(AM20/AK20)*100</f>
        <v>12.380952380952381</v>
      </c>
      <c r="AQ26" s="70" t="s">
        <v>113</v>
      </c>
      <c r="AR26">
        <f t="shared" si="30"/>
        <v>19.291338582677163</v>
      </c>
      <c r="AS26">
        <f t="shared" si="31"/>
        <v>30.511811023622048</v>
      </c>
      <c r="AU26">
        <f t="shared" si="32"/>
        <v>44.329896907216494</v>
      </c>
      <c r="AV26">
        <f>(AV20/AX20)*100</f>
        <v>4.5576407506702417</v>
      </c>
      <c r="AW26">
        <f>(AW20/AU20)*100</f>
        <v>4.1916167664670656</v>
      </c>
    </row>
    <row r="27" spans="1:50" x14ac:dyDescent="0.2">
      <c r="A27" s="73"/>
      <c r="C27" s="70" t="s">
        <v>87</v>
      </c>
      <c r="M27" s="70" t="s">
        <v>87</v>
      </c>
      <c r="W27" s="70" t="s">
        <v>87</v>
      </c>
      <c r="AG27" s="70" t="s">
        <v>87</v>
      </c>
      <c r="AL27">
        <f>(AL21/AN21)*100</f>
        <v>5.7053941908713695</v>
      </c>
      <c r="AM27">
        <f>(AM21/AK21)*100</f>
        <v>10.455764075067025</v>
      </c>
      <c r="AQ27" s="70" t="s">
        <v>87</v>
      </c>
      <c r="AV27">
        <f>(AV21/AX21)*100</f>
        <v>7.0692194403534607</v>
      </c>
      <c r="AW27">
        <f>(AW21/AU21)*100</f>
        <v>8.6378737541528228</v>
      </c>
    </row>
    <row r="28" spans="1:50" x14ac:dyDescent="0.2">
      <c r="A28" s="73"/>
      <c r="B28" t="s">
        <v>92</v>
      </c>
      <c r="D28">
        <f>SUM(D18:D21)</f>
        <v>553</v>
      </c>
      <c r="E28">
        <f>SUM(E18:E21)</f>
        <v>541</v>
      </c>
      <c r="F28">
        <f t="shared" ref="F28:J28" si="33">SUM(F18:F21)</f>
        <v>2817</v>
      </c>
      <c r="G28">
        <f t="shared" si="33"/>
        <v>843</v>
      </c>
      <c r="H28">
        <f t="shared" si="33"/>
        <v>108</v>
      </c>
      <c r="I28">
        <f t="shared" si="33"/>
        <v>53</v>
      </c>
      <c r="J28">
        <f t="shared" si="33"/>
        <v>2770</v>
      </c>
      <c r="L28" t="s">
        <v>92</v>
      </c>
      <c r="N28">
        <f>SUM(N18:N21)</f>
        <v>648</v>
      </c>
      <c r="O28">
        <f>SUM(O18:O21)</f>
        <v>361</v>
      </c>
      <c r="P28">
        <f t="shared" ref="P28:T28" si="34">SUM(P18:P21)</f>
        <v>2571</v>
      </c>
      <c r="Q28">
        <f t="shared" si="34"/>
        <v>785</v>
      </c>
      <c r="R28">
        <f t="shared" si="34"/>
        <v>91</v>
      </c>
      <c r="S28">
        <f t="shared" si="34"/>
        <v>42</v>
      </c>
      <c r="T28">
        <f t="shared" si="34"/>
        <v>2430</v>
      </c>
      <c r="V28" t="s">
        <v>92</v>
      </c>
      <c r="X28">
        <f>SUM(X18:X21)</f>
        <v>250</v>
      </c>
      <c r="Y28">
        <f>SUM(Y18:Y21)</f>
        <v>206</v>
      </c>
      <c r="Z28">
        <f t="shared" ref="Z28:AD28" si="35">SUM(Z18:Z21)</f>
        <v>1669</v>
      </c>
      <c r="AA28">
        <f t="shared" si="35"/>
        <v>764</v>
      </c>
      <c r="AB28">
        <f t="shared" si="35"/>
        <v>69</v>
      </c>
      <c r="AC28">
        <f t="shared" si="35"/>
        <v>34</v>
      </c>
      <c r="AD28">
        <f t="shared" si="35"/>
        <v>2435</v>
      </c>
      <c r="AF28" t="s">
        <v>92</v>
      </c>
      <c r="AH28">
        <f>SUM(AH18:AH21)</f>
        <v>220</v>
      </c>
      <c r="AI28">
        <f>SUM(AI18:AI21)</f>
        <v>221</v>
      </c>
      <c r="AJ28">
        <f t="shared" ref="AJ28:AK28" si="36">SUM(AJ18:AJ21)</f>
        <v>1400</v>
      </c>
      <c r="AK28">
        <f t="shared" si="36"/>
        <v>894</v>
      </c>
      <c r="AL28">
        <f>SUM(AL18:AL21)</f>
        <v>130</v>
      </c>
      <c r="AM28">
        <f>SUM(AM18:AM21)</f>
        <v>86</v>
      </c>
      <c r="AN28">
        <f>SUM(AN18:AN21)</f>
        <v>2371</v>
      </c>
      <c r="AP28" t="s">
        <v>92</v>
      </c>
      <c r="AR28">
        <f>SUM(AR18:AR21)</f>
        <v>454</v>
      </c>
      <c r="AS28">
        <f>SUM(AS18:AS21)</f>
        <v>435</v>
      </c>
      <c r="AT28">
        <f t="shared" ref="AT28:AU28" si="37">SUM(AT18:AT21)</f>
        <v>2156</v>
      </c>
      <c r="AU28">
        <f t="shared" si="37"/>
        <v>884</v>
      </c>
      <c r="AV28">
        <f>SUM(AV18:AV21)</f>
        <v>109</v>
      </c>
      <c r="AW28">
        <f>SUM(AW18:AW21)</f>
        <v>51</v>
      </c>
      <c r="AX28">
        <f>SUM(AX18:AX21)</f>
        <v>2403</v>
      </c>
    </row>
    <row r="29" spans="1:50" x14ac:dyDescent="0.2">
      <c r="A29" s="73"/>
      <c r="B29" t="s">
        <v>93</v>
      </c>
      <c r="D29">
        <f>(D28/F28)*100</f>
        <v>19.630812921547747</v>
      </c>
      <c r="E29">
        <f>(E28/F28)*100</f>
        <v>19.204827831025913</v>
      </c>
      <c r="G29">
        <f>(G28/J28)*100</f>
        <v>30.433212996389891</v>
      </c>
      <c r="H29">
        <f>(H28/J28)*100</f>
        <v>3.8989169675090252</v>
      </c>
      <c r="I29">
        <f>(I28/G28)*100</f>
        <v>6.2870699881376044</v>
      </c>
      <c r="L29" t="s">
        <v>93</v>
      </c>
      <c r="N29">
        <f>(N28/P28)*100</f>
        <v>25.204200700116687</v>
      </c>
      <c r="O29">
        <f>(O28/P28)*100</f>
        <v>14.041229093737845</v>
      </c>
      <c r="Q29">
        <f>(Q28/T28)*100</f>
        <v>32.304526748971192</v>
      </c>
      <c r="R29">
        <f>(R28/T28)*100</f>
        <v>3.7448559670781894</v>
      </c>
      <c r="S29">
        <f>(S28/Q28)*100</f>
        <v>5.3503184713375802</v>
      </c>
      <c r="V29" t="s">
        <v>93</v>
      </c>
      <c r="X29">
        <f>(X28/Z28)*100</f>
        <v>14.979029358897545</v>
      </c>
      <c r="Y29">
        <f>(Y28/Z28)*100</f>
        <v>12.342720191731575</v>
      </c>
      <c r="AA29">
        <f>(AA28/AD28)*100</f>
        <v>31.375770020533881</v>
      </c>
      <c r="AB29">
        <f>(AB28/AD28)*100</f>
        <v>2.8336755646817249</v>
      </c>
      <c r="AC29">
        <f>(AC28/AA28)*100</f>
        <v>4.4502617801047117</v>
      </c>
      <c r="AF29" t="s">
        <v>93</v>
      </c>
      <c r="AH29">
        <f>(AH28/AJ28)*100</f>
        <v>15.714285714285714</v>
      </c>
      <c r="AI29">
        <f>(AI28/AJ28)*100</f>
        <v>15.785714285714286</v>
      </c>
      <c r="AK29">
        <f>(AK28/AN28)*100</f>
        <v>37.705609447490509</v>
      </c>
      <c r="AL29">
        <f>(AL28/AN28)*100</f>
        <v>5.4829185997469425</v>
      </c>
      <c r="AM29">
        <f>(AM28/AK28)*100</f>
        <v>9.6196868008948542</v>
      </c>
      <c r="AP29" t="s">
        <v>93</v>
      </c>
      <c r="AR29">
        <f>(AR28/AT28)*100</f>
        <v>21.057513914656774</v>
      </c>
      <c r="AS29">
        <f>(AS28/AT28)*100</f>
        <v>20.176252319109462</v>
      </c>
      <c r="AU29">
        <f>(AU28/AX28)*100</f>
        <v>36.787349146899707</v>
      </c>
      <c r="AV29">
        <f>(AV28/AX28)*100</f>
        <v>4.5359966708281316</v>
      </c>
      <c r="AW29">
        <f>(AW28/AU28)*100</f>
        <v>5.7692307692307692</v>
      </c>
    </row>
    <row r="31" spans="1:50" ht="16" x14ac:dyDescent="0.2">
      <c r="A31" s="72" t="s">
        <v>117</v>
      </c>
      <c r="D31" s="60" t="s">
        <v>118</v>
      </c>
      <c r="E31" s="60"/>
      <c r="F31" s="60"/>
      <c r="G31" s="60"/>
      <c r="H31" s="60"/>
      <c r="I31" s="60"/>
      <c r="J31" s="60"/>
      <c r="N31" s="60" t="s">
        <v>119</v>
      </c>
      <c r="O31" s="60"/>
      <c r="P31" s="60"/>
      <c r="Q31" s="60"/>
      <c r="R31" s="60"/>
      <c r="S31" s="60"/>
      <c r="T31" s="60"/>
      <c r="X31" s="60" t="s">
        <v>120</v>
      </c>
      <c r="Y31" s="60"/>
      <c r="Z31" s="60"/>
      <c r="AA31" s="60"/>
      <c r="AB31" s="60"/>
      <c r="AC31" s="60"/>
      <c r="AD31" s="60"/>
    </row>
    <row r="32" spans="1:50" x14ac:dyDescent="0.2">
      <c r="A32" s="72"/>
      <c r="D32" t="s">
        <v>71</v>
      </c>
      <c r="E32" t="s">
        <v>82</v>
      </c>
      <c r="F32" t="s">
        <v>83</v>
      </c>
      <c r="G32" t="s">
        <v>84</v>
      </c>
      <c r="H32" t="s">
        <v>35</v>
      </c>
      <c r="I32" t="s">
        <v>85</v>
      </c>
      <c r="J32" t="s">
        <v>83</v>
      </c>
      <c r="N32" t="s">
        <v>71</v>
      </c>
      <c r="O32" t="s">
        <v>82</v>
      </c>
      <c r="P32" t="s">
        <v>83</v>
      </c>
      <c r="Q32" t="s">
        <v>84</v>
      </c>
      <c r="R32" t="s">
        <v>35</v>
      </c>
      <c r="S32" t="s">
        <v>85</v>
      </c>
      <c r="T32" t="s">
        <v>83</v>
      </c>
      <c r="X32" t="s">
        <v>71</v>
      </c>
      <c r="Y32" t="s">
        <v>82</v>
      </c>
      <c r="Z32" t="s">
        <v>83</v>
      </c>
      <c r="AA32" t="s">
        <v>84</v>
      </c>
      <c r="AB32" t="s">
        <v>35</v>
      </c>
      <c r="AC32" t="s">
        <v>85</v>
      </c>
      <c r="AD32" t="s">
        <v>83</v>
      </c>
    </row>
    <row r="33" spans="1:30" x14ac:dyDescent="0.2">
      <c r="A33" s="72"/>
      <c r="B33">
        <v>1</v>
      </c>
      <c r="C33" t="s">
        <v>86</v>
      </c>
      <c r="D33">
        <v>51</v>
      </c>
      <c r="E33">
        <v>31</v>
      </c>
      <c r="F33">
        <v>243</v>
      </c>
      <c r="G33">
        <v>79</v>
      </c>
      <c r="H33">
        <v>13</v>
      </c>
      <c r="I33">
        <v>10</v>
      </c>
      <c r="J33">
        <v>213</v>
      </c>
      <c r="L33">
        <v>1</v>
      </c>
      <c r="M33" t="s">
        <v>86</v>
      </c>
      <c r="N33">
        <v>69</v>
      </c>
      <c r="O33">
        <v>21</v>
      </c>
      <c r="P33">
        <v>256</v>
      </c>
      <c r="Q33">
        <v>72</v>
      </c>
      <c r="R33">
        <v>6</v>
      </c>
      <c r="S33">
        <v>4</v>
      </c>
      <c r="T33">
        <v>251</v>
      </c>
      <c r="V33">
        <v>1</v>
      </c>
      <c r="W33" t="s">
        <v>86</v>
      </c>
      <c r="X33">
        <v>34</v>
      </c>
      <c r="Y33">
        <v>17</v>
      </c>
      <c r="Z33">
        <v>180</v>
      </c>
      <c r="AA33">
        <v>57</v>
      </c>
      <c r="AB33">
        <v>14</v>
      </c>
      <c r="AC33">
        <v>2</v>
      </c>
      <c r="AD33">
        <v>225</v>
      </c>
    </row>
    <row r="34" spans="1:30" x14ac:dyDescent="0.2">
      <c r="A34" s="72"/>
      <c r="C34" s="69" t="s">
        <v>111</v>
      </c>
      <c r="D34">
        <v>57</v>
      </c>
      <c r="E34">
        <v>37</v>
      </c>
      <c r="F34">
        <v>237</v>
      </c>
      <c r="G34">
        <v>64</v>
      </c>
      <c r="H34">
        <v>11</v>
      </c>
      <c r="I34">
        <v>8</v>
      </c>
      <c r="J34">
        <v>229</v>
      </c>
      <c r="M34" s="69" t="s">
        <v>111</v>
      </c>
      <c r="N34">
        <v>34</v>
      </c>
      <c r="O34">
        <v>23</v>
      </c>
      <c r="P34">
        <v>230</v>
      </c>
      <c r="Q34">
        <v>62</v>
      </c>
      <c r="R34">
        <v>8</v>
      </c>
      <c r="S34">
        <v>3</v>
      </c>
      <c r="T34">
        <v>227</v>
      </c>
      <c r="W34" s="69" t="s">
        <v>111</v>
      </c>
      <c r="X34">
        <v>48</v>
      </c>
      <c r="Y34">
        <v>19</v>
      </c>
      <c r="Z34">
        <v>176</v>
      </c>
      <c r="AA34">
        <v>105</v>
      </c>
      <c r="AB34">
        <v>12</v>
      </c>
      <c r="AC34">
        <v>8</v>
      </c>
      <c r="AD34">
        <v>356</v>
      </c>
    </row>
    <row r="35" spans="1:30" x14ac:dyDescent="0.2">
      <c r="A35" s="72"/>
      <c r="C35" s="70" t="s">
        <v>112</v>
      </c>
      <c r="D35">
        <v>33</v>
      </c>
      <c r="E35">
        <v>41</v>
      </c>
      <c r="F35">
        <v>184</v>
      </c>
      <c r="G35">
        <v>64</v>
      </c>
      <c r="H35">
        <v>13</v>
      </c>
      <c r="I35">
        <v>13</v>
      </c>
      <c r="J35">
        <v>173</v>
      </c>
      <c r="M35" s="70" t="s">
        <v>112</v>
      </c>
      <c r="N35">
        <v>29</v>
      </c>
      <c r="O35">
        <v>28</v>
      </c>
      <c r="P35">
        <v>200</v>
      </c>
      <c r="Q35">
        <v>57</v>
      </c>
      <c r="R35">
        <v>6</v>
      </c>
      <c r="S35">
        <v>2</v>
      </c>
      <c r="T35">
        <v>203</v>
      </c>
      <c r="W35" s="70" t="s">
        <v>112</v>
      </c>
      <c r="X35">
        <v>39</v>
      </c>
      <c r="Y35">
        <v>42</v>
      </c>
      <c r="Z35">
        <v>169</v>
      </c>
      <c r="AA35">
        <v>64</v>
      </c>
      <c r="AB35">
        <v>7</v>
      </c>
      <c r="AC35">
        <v>1</v>
      </c>
      <c r="AD35">
        <v>306</v>
      </c>
    </row>
    <row r="36" spans="1:30" x14ac:dyDescent="0.2">
      <c r="A36" s="72"/>
      <c r="C36" s="70" t="s">
        <v>113</v>
      </c>
      <c r="D36">
        <v>22</v>
      </c>
      <c r="E36">
        <v>41</v>
      </c>
      <c r="F36">
        <v>170</v>
      </c>
      <c r="G36">
        <v>64</v>
      </c>
      <c r="H36">
        <v>13</v>
      </c>
      <c r="I36">
        <v>7</v>
      </c>
      <c r="J36">
        <v>196</v>
      </c>
      <c r="M36" s="70" t="s">
        <v>113</v>
      </c>
      <c r="N36">
        <v>41</v>
      </c>
      <c r="O36">
        <v>47</v>
      </c>
      <c r="P36">
        <v>230</v>
      </c>
      <c r="Q36">
        <v>101</v>
      </c>
      <c r="R36">
        <v>17</v>
      </c>
      <c r="S36">
        <v>14</v>
      </c>
      <c r="T36">
        <v>346</v>
      </c>
      <c r="W36" s="70" t="s">
        <v>113</v>
      </c>
      <c r="X36">
        <v>18</v>
      </c>
      <c r="Y36">
        <v>16</v>
      </c>
      <c r="Z36">
        <v>99</v>
      </c>
      <c r="AA36">
        <v>26</v>
      </c>
      <c r="AB36">
        <v>5</v>
      </c>
      <c r="AC36">
        <v>1</v>
      </c>
      <c r="AD36">
        <v>104</v>
      </c>
    </row>
    <row r="37" spans="1:30" x14ac:dyDescent="0.2">
      <c r="A37" s="72"/>
      <c r="C37" s="70" t="s">
        <v>87</v>
      </c>
      <c r="M37" s="70" t="s">
        <v>87</v>
      </c>
      <c r="W37" s="70" t="s">
        <v>87</v>
      </c>
    </row>
    <row r="38" spans="1:30" x14ac:dyDescent="0.2">
      <c r="A38" s="72"/>
      <c r="B38">
        <v>2</v>
      </c>
      <c r="C38" t="s">
        <v>86</v>
      </c>
      <c r="D38">
        <v>37</v>
      </c>
      <c r="E38">
        <v>22</v>
      </c>
      <c r="F38">
        <v>164</v>
      </c>
      <c r="G38">
        <v>59</v>
      </c>
      <c r="H38">
        <v>13</v>
      </c>
      <c r="I38">
        <v>7</v>
      </c>
      <c r="J38">
        <v>206</v>
      </c>
      <c r="L38">
        <v>2</v>
      </c>
      <c r="M38" t="s">
        <v>86</v>
      </c>
      <c r="N38">
        <v>64</v>
      </c>
      <c r="O38">
        <v>15</v>
      </c>
      <c r="P38">
        <v>242</v>
      </c>
      <c r="Q38">
        <v>64</v>
      </c>
      <c r="R38">
        <v>9</v>
      </c>
      <c r="S38">
        <v>5</v>
      </c>
      <c r="T38">
        <v>260</v>
      </c>
      <c r="V38">
        <v>3</v>
      </c>
      <c r="W38" t="s">
        <v>86</v>
      </c>
      <c r="X38">
        <v>22</v>
      </c>
      <c r="Y38">
        <v>21</v>
      </c>
      <c r="Z38">
        <v>190</v>
      </c>
      <c r="AA38">
        <v>52</v>
      </c>
      <c r="AB38">
        <v>8</v>
      </c>
      <c r="AC38">
        <v>3</v>
      </c>
      <c r="AD38">
        <v>243</v>
      </c>
    </row>
    <row r="39" spans="1:30" x14ac:dyDescent="0.2">
      <c r="A39" s="72"/>
      <c r="C39" s="69" t="s">
        <v>111</v>
      </c>
      <c r="D39">
        <v>54</v>
      </c>
      <c r="E39">
        <v>22</v>
      </c>
      <c r="F39">
        <v>238</v>
      </c>
      <c r="G39">
        <v>69</v>
      </c>
      <c r="H39">
        <v>8</v>
      </c>
      <c r="I39">
        <v>6</v>
      </c>
      <c r="J39">
        <v>272</v>
      </c>
      <c r="M39" s="69" t="s">
        <v>111</v>
      </c>
      <c r="N39">
        <v>24</v>
      </c>
      <c r="O39">
        <v>22</v>
      </c>
      <c r="P39">
        <v>223</v>
      </c>
      <c r="Q39">
        <v>63</v>
      </c>
      <c r="R39">
        <v>6</v>
      </c>
      <c r="S39">
        <v>5</v>
      </c>
      <c r="T39">
        <v>214</v>
      </c>
      <c r="W39" s="69" t="s">
        <v>111</v>
      </c>
      <c r="X39">
        <v>31</v>
      </c>
      <c r="Y39">
        <v>42</v>
      </c>
      <c r="Z39">
        <v>242</v>
      </c>
      <c r="AA39">
        <v>89</v>
      </c>
      <c r="AB39">
        <v>12</v>
      </c>
      <c r="AC39">
        <v>3</v>
      </c>
      <c r="AD39">
        <v>340</v>
      </c>
    </row>
    <row r="40" spans="1:30" x14ac:dyDescent="0.2">
      <c r="A40" s="72"/>
      <c r="C40" s="70" t="s">
        <v>112</v>
      </c>
      <c r="D40">
        <v>28</v>
      </c>
      <c r="E40">
        <v>36</v>
      </c>
      <c r="F40">
        <v>176</v>
      </c>
      <c r="G40">
        <v>58</v>
      </c>
      <c r="H40">
        <v>5</v>
      </c>
      <c r="I40">
        <v>3</v>
      </c>
      <c r="J40">
        <v>221</v>
      </c>
      <c r="M40" s="70" t="s">
        <v>112</v>
      </c>
      <c r="N40">
        <v>27</v>
      </c>
      <c r="O40">
        <v>16</v>
      </c>
      <c r="P40">
        <v>152</v>
      </c>
      <c r="Q40">
        <v>56</v>
      </c>
      <c r="R40">
        <v>13</v>
      </c>
      <c r="S40">
        <v>12</v>
      </c>
      <c r="T40">
        <v>174</v>
      </c>
      <c r="W40" s="70" t="s">
        <v>112</v>
      </c>
      <c r="X40">
        <v>45</v>
      </c>
      <c r="Y40">
        <v>40</v>
      </c>
      <c r="Z40">
        <v>201</v>
      </c>
      <c r="AA40">
        <v>71</v>
      </c>
      <c r="AB40">
        <v>13</v>
      </c>
      <c r="AC40">
        <v>6</v>
      </c>
      <c r="AD40">
        <v>310</v>
      </c>
    </row>
    <row r="41" spans="1:30" x14ac:dyDescent="0.2">
      <c r="A41" s="72"/>
      <c r="C41" s="70" t="s">
        <v>113</v>
      </c>
      <c r="D41">
        <v>17</v>
      </c>
      <c r="E41">
        <v>60</v>
      </c>
      <c r="F41">
        <v>200</v>
      </c>
      <c r="G41">
        <v>61</v>
      </c>
      <c r="H41">
        <v>8</v>
      </c>
      <c r="I41">
        <v>3</v>
      </c>
      <c r="J41">
        <v>191</v>
      </c>
      <c r="M41" s="70" t="s">
        <v>113</v>
      </c>
      <c r="N41">
        <v>7</v>
      </c>
      <c r="O41">
        <v>10</v>
      </c>
      <c r="P41">
        <v>63</v>
      </c>
      <c r="Q41">
        <v>38</v>
      </c>
      <c r="R41">
        <v>4</v>
      </c>
      <c r="S41">
        <v>2</v>
      </c>
      <c r="T41">
        <v>153</v>
      </c>
      <c r="W41" s="70" t="s">
        <v>113</v>
      </c>
      <c r="X41">
        <v>17</v>
      </c>
      <c r="Y41">
        <v>32</v>
      </c>
      <c r="Z41">
        <v>130</v>
      </c>
      <c r="AA41">
        <v>5</v>
      </c>
      <c r="AB41">
        <v>5</v>
      </c>
      <c r="AC41">
        <v>1</v>
      </c>
      <c r="AD41">
        <v>37</v>
      </c>
    </row>
    <row r="42" spans="1:30" x14ac:dyDescent="0.2">
      <c r="A42" s="72"/>
      <c r="C42" s="70" t="s">
        <v>87</v>
      </c>
      <c r="M42" s="70" t="s">
        <v>87</v>
      </c>
      <c r="W42" s="70" t="s">
        <v>87</v>
      </c>
    </row>
    <row r="43" spans="1:30" x14ac:dyDescent="0.2">
      <c r="A43" s="72"/>
      <c r="B43">
        <v>3</v>
      </c>
      <c r="C43" t="s">
        <v>86</v>
      </c>
      <c r="D43">
        <v>27</v>
      </c>
      <c r="E43">
        <v>13</v>
      </c>
      <c r="F43">
        <v>154</v>
      </c>
      <c r="G43">
        <v>33</v>
      </c>
      <c r="H43">
        <v>7</v>
      </c>
      <c r="I43">
        <v>5</v>
      </c>
      <c r="J43">
        <v>77</v>
      </c>
      <c r="L43">
        <v>3</v>
      </c>
      <c r="M43" t="s">
        <v>86</v>
      </c>
      <c r="N43">
        <v>84</v>
      </c>
      <c r="O43">
        <v>25</v>
      </c>
      <c r="P43">
        <v>251</v>
      </c>
      <c r="Q43">
        <v>68</v>
      </c>
      <c r="R43">
        <v>7</v>
      </c>
      <c r="S43">
        <v>5</v>
      </c>
      <c r="T43">
        <v>256</v>
      </c>
      <c r="V43">
        <v>4</v>
      </c>
      <c r="W43" t="s">
        <v>86</v>
      </c>
      <c r="X43">
        <v>33</v>
      </c>
      <c r="Y43">
        <v>16</v>
      </c>
      <c r="Z43">
        <v>172</v>
      </c>
      <c r="AA43">
        <v>65</v>
      </c>
      <c r="AB43">
        <v>13</v>
      </c>
      <c r="AC43">
        <v>2</v>
      </c>
      <c r="AD43">
        <v>231</v>
      </c>
    </row>
    <row r="44" spans="1:30" x14ac:dyDescent="0.2">
      <c r="A44" s="72"/>
      <c r="C44" s="69" t="s">
        <v>111</v>
      </c>
      <c r="D44">
        <v>55</v>
      </c>
      <c r="E44">
        <v>55</v>
      </c>
      <c r="F44">
        <v>243</v>
      </c>
      <c r="G44">
        <v>32</v>
      </c>
      <c r="H44">
        <v>6</v>
      </c>
      <c r="I44">
        <v>6</v>
      </c>
      <c r="J44">
        <v>86</v>
      </c>
      <c r="M44" s="69" t="s">
        <v>111</v>
      </c>
      <c r="N44">
        <v>32</v>
      </c>
      <c r="O44">
        <v>32</v>
      </c>
      <c r="P44">
        <v>181</v>
      </c>
      <c r="Q44">
        <v>55</v>
      </c>
      <c r="R44">
        <v>2</v>
      </c>
      <c r="S44">
        <v>1</v>
      </c>
      <c r="T44">
        <v>201</v>
      </c>
      <c r="W44" s="69" t="s">
        <v>111</v>
      </c>
      <c r="X44">
        <v>45</v>
      </c>
      <c r="Y44">
        <v>35</v>
      </c>
      <c r="Z44">
        <v>227</v>
      </c>
      <c r="AA44">
        <v>112</v>
      </c>
      <c r="AB44">
        <v>13</v>
      </c>
      <c r="AC44">
        <v>7</v>
      </c>
      <c r="AD44">
        <v>323</v>
      </c>
    </row>
    <row r="45" spans="1:30" x14ac:dyDescent="0.2">
      <c r="A45" s="72"/>
      <c r="C45" s="70" t="s">
        <v>112</v>
      </c>
      <c r="D45">
        <v>34</v>
      </c>
      <c r="E45">
        <v>34</v>
      </c>
      <c r="F45">
        <v>200</v>
      </c>
      <c r="G45">
        <v>34</v>
      </c>
      <c r="H45">
        <v>6</v>
      </c>
      <c r="I45">
        <v>3</v>
      </c>
      <c r="J45">
        <v>84</v>
      </c>
      <c r="M45" s="70" t="s">
        <v>112</v>
      </c>
      <c r="N45">
        <v>27</v>
      </c>
      <c r="O45">
        <v>22</v>
      </c>
      <c r="P45">
        <v>144</v>
      </c>
      <c r="Q45">
        <v>55</v>
      </c>
      <c r="R45">
        <v>6</v>
      </c>
      <c r="S45">
        <v>4</v>
      </c>
      <c r="T45">
        <v>194</v>
      </c>
      <c r="W45" s="70" t="s">
        <v>112</v>
      </c>
      <c r="X45">
        <v>26</v>
      </c>
      <c r="Y45">
        <v>44</v>
      </c>
      <c r="Z45">
        <v>193</v>
      </c>
      <c r="AA45">
        <v>84</v>
      </c>
      <c r="AB45">
        <v>12</v>
      </c>
      <c r="AC45">
        <v>2</v>
      </c>
      <c r="AD45">
        <v>327</v>
      </c>
    </row>
    <row r="46" spans="1:30" x14ac:dyDescent="0.2">
      <c r="A46" s="72"/>
      <c r="C46" s="70" t="s">
        <v>113</v>
      </c>
      <c r="D46">
        <v>14</v>
      </c>
      <c r="E46">
        <v>31</v>
      </c>
      <c r="F46">
        <v>141</v>
      </c>
      <c r="G46">
        <v>44</v>
      </c>
      <c r="H46">
        <v>8</v>
      </c>
      <c r="I46">
        <v>7</v>
      </c>
      <c r="J46">
        <v>95</v>
      </c>
      <c r="M46" s="70" t="s">
        <v>113</v>
      </c>
      <c r="N46">
        <v>28</v>
      </c>
      <c r="O46">
        <v>20</v>
      </c>
      <c r="P46">
        <v>133</v>
      </c>
      <c r="Q46">
        <v>73</v>
      </c>
      <c r="R46">
        <v>21</v>
      </c>
      <c r="S46">
        <v>9</v>
      </c>
      <c r="T46">
        <v>250</v>
      </c>
      <c r="W46" s="70" t="s">
        <v>113</v>
      </c>
      <c r="X46">
        <v>27</v>
      </c>
      <c r="Y46">
        <v>34</v>
      </c>
      <c r="Z46">
        <v>169</v>
      </c>
      <c r="AA46">
        <v>20</v>
      </c>
      <c r="AB46">
        <v>2</v>
      </c>
      <c r="AC46">
        <v>0</v>
      </c>
      <c r="AD46">
        <v>61</v>
      </c>
    </row>
    <row r="47" spans="1:30" x14ac:dyDescent="0.2">
      <c r="A47" s="72"/>
      <c r="C47" s="70" t="s">
        <v>87</v>
      </c>
      <c r="M47" s="70" t="s">
        <v>87</v>
      </c>
      <c r="W47" s="70" t="s">
        <v>87</v>
      </c>
    </row>
    <row r="48" spans="1:30" x14ac:dyDescent="0.2">
      <c r="A48" s="72"/>
      <c r="B48" t="s">
        <v>88</v>
      </c>
      <c r="C48" t="s">
        <v>86</v>
      </c>
      <c r="D48">
        <f t="shared" ref="D48:F51" si="38">SUM(D33,D38,D43)</f>
        <v>115</v>
      </c>
      <c r="E48">
        <f t="shared" si="38"/>
        <v>66</v>
      </c>
      <c r="F48">
        <f t="shared" si="38"/>
        <v>561</v>
      </c>
      <c r="G48">
        <f>SUM(G33,G39,G43)</f>
        <v>181</v>
      </c>
      <c r="H48">
        <f t="shared" ref="H48:J48" si="39">SUM(H33,H39,H43)</f>
        <v>28</v>
      </c>
      <c r="I48">
        <f t="shared" si="39"/>
        <v>21</v>
      </c>
      <c r="J48">
        <f t="shared" si="39"/>
        <v>562</v>
      </c>
      <c r="L48" t="s">
        <v>88</v>
      </c>
      <c r="M48" t="s">
        <v>86</v>
      </c>
      <c r="N48">
        <f t="shared" ref="N48:P51" si="40">SUM(N33,N38,N43)</f>
        <v>217</v>
      </c>
      <c r="O48">
        <f t="shared" si="40"/>
        <v>61</v>
      </c>
      <c r="P48">
        <f t="shared" si="40"/>
        <v>749</v>
      </c>
      <c r="Q48">
        <f>SUM(Q33,Q39,Q43)</f>
        <v>203</v>
      </c>
      <c r="R48">
        <f t="shared" ref="R48:T48" si="41">SUM(R33,R39,R43)</f>
        <v>19</v>
      </c>
      <c r="S48">
        <f t="shared" si="41"/>
        <v>14</v>
      </c>
      <c r="T48">
        <f t="shared" si="41"/>
        <v>721</v>
      </c>
      <c r="V48" t="s">
        <v>88</v>
      </c>
      <c r="W48" t="s">
        <v>86</v>
      </c>
      <c r="X48">
        <f t="shared" ref="X48:Z51" si="42">SUM(X33,X38,X43)</f>
        <v>89</v>
      </c>
      <c r="Y48">
        <f t="shared" si="42"/>
        <v>54</v>
      </c>
      <c r="Z48">
        <f t="shared" si="42"/>
        <v>542</v>
      </c>
      <c r="AA48">
        <f>SUM(AA33,AA39,AA43)</f>
        <v>211</v>
      </c>
      <c r="AB48">
        <f t="shared" ref="AB48:AD48" si="43">SUM(AB33,AB39,AB43)</f>
        <v>39</v>
      </c>
      <c r="AC48">
        <f t="shared" si="43"/>
        <v>7</v>
      </c>
      <c r="AD48">
        <f t="shared" si="43"/>
        <v>796</v>
      </c>
    </row>
    <row r="49" spans="1:40" x14ac:dyDescent="0.2">
      <c r="A49" s="72"/>
      <c r="C49" s="69" t="s">
        <v>111</v>
      </c>
      <c r="D49">
        <f t="shared" si="38"/>
        <v>166</v>
      </c>
      <c r="E49">
        <f t="shared" si="38"/>
        <v>114</v>
      </c>
      <c r="F49">
        <f t="shared" si="38"/>
        <v>718</v>
      </c>
      <c r="G49">
        <f t="shared" ref="G49:J51" si="44">SUM(G34,G40,G44)</f>
        <v>154</v>
      </c>
      <c r="H49">
        <f t="shared" si="44"/>
        <v>22</v>
      </c>
      <c r="I49">
        <f t="shared" si="44"/>
        <v>17</v>
      </c>
      <c r="J49">
        <f t="shared" si="44"/>
        <v>536</v>
      </c>
      <c r="M49" s="69" t="s">
        <v>111</v>
      </c>
      <c r="N49">
        <f t="shared" si="40"/>
        <v>90</v>
      </c>
      <c r="O49">
        <f t="shared" si="40"/>
        <v>77</v>
      </c>
      <c r="P49">
        <f t="shared" si="40"/>
        <v>634</v>
      </c>
      <c r="Q49">
        <f t="shared" ref="Q49:T51" si="45">SUM(Q34,Q40,Q44)</f>
        <v>173</v>
      </c>
      <c r="R49">
        <f t="shared" si="45"/>
        <v>23</v>
      </c>
      <c r="S49">
        <f t="shared" si="45"/>
        <v>16</v>
      </c>
      <c r="T49">
        <f t="shared" si="45"/>
        <v>602</v>
      </c>
      <c r="W49" s="69" t="s">
        <v>111</v>
      </c>
      <c r="X49">
        <f t="shared" si="42"/>
        <v>124</v>
      </c>
      <c r="Y49">
        <f t="shared" si="42"/>
        <v>96</v>
      </c>
      <c r="Z49">
        <f t="shared" si="42"/>
        <v>645</v>
      </c>
      <c r="AA49">
        <f t="shared" ref="AA49:AD51" si="46">SUM(AA34,AA40,AA44)</f>
        <v>288</v>
      </c>
      <c r="AB49">
        <f t="shared" si="46"/>
        <v>38</v>
      </c>
      <c r="AC49">
        <f t="shared" si="46"/>
        <v>21</v>
      </c>
      <c r="AD49">
        <f t="shared" si="46"/>
        <v>989</v>
      </c>
    </row>
    <row r="50" spans="1:40" x14ac:dyDescent="0.2">
      <c r="A50" s="72"/>
      <c r="C50" s="70" t="s">
        <v>112</v>
      </c>
      <c r="D50">
        <f t="shared" si="38"/>
        <v>95</v>
      </c>
      <c r="E50">
        <f t="shared" si="38"/>
        <v>111</v>
      </c>
      <c r="F50">
        <f t="shared" si="38"/>
        <v>560</v>
      </c>
      <c r="G50">
        <f t="shared" si="44"/>
        <v>159</v>
      </c>
      <c r="H50">
        <f t="shared" si="44"/>
        <v>27</v>
      </c>
      <c r="I50">
        <f t="shared" si="44"/>
        <v>19</v>
      </c>
      <c r="J50">
        <f t="shared" si="44"/>
        <v>448</v>
      </c>
      <c r="M50" s="70" t="s">
        <v>112</v>
      </c>
      <c r="N50">
        <f t="shared" si="40"/>
        <v>83</v>
      </c>
      <c r="O50">
        <f t="shared" si="40"/>
        <v>66</v>
      </c>
      <c r="P50">
        <f t="shared" si="40"/>
        <v>496</v>
      </c>
      <c r="Q50">
        <f t="shared" si="45"/>
        <v>150</v>
      </c>
      <c r="R50">
        <f t="shared" si="45"/>
        <v>16</v>
      </c>
      <c r="S50">
        <f t="shared" si="45"/>
        <v>8</v>
      </c>
      <c r="T50">
        <f t="shared" si="45"/>
        <v>550</v>
      </c>
      <c r="W50" s="70" t="s">
        <v>112</v>
      </c>
      <c r="X50">
        <f t="shared" si="42"/>
        <v>110</v>
      </c>
      <c r="Y50">
        <f t="shared" si="42"/>
        <v>126</v>
      </c>
      <c r="Z50">
        <f t="shared" si="42"/>
        <v>563</v>
      </c>
      <c r="AA50">
        <f t="shared" si="46"/>
        <v>153</v>
      </c>
      <c r="AB50">
        <f t="shared" si="46"/>
        <v>24</v>
      </c>
      <c r="AC50">
        <f t="shared" si="46"/>
        <v>4</v>
      </c>
      <c r="AD50">
        <f t="shared" si="46"/>
        <v>670</v>
      </c>
    </row>
    <row r="51" spans="1:40" x14ac:dyDescent="0.2">
      <c r="A51" s="72"/>
      <c r="C51" s="70" t="s">
        <v>113</v>
      </c>
      <c r="D51">
        <f t="shared" si="38"/>
        <v>53</v>
      </c>
      <c r="E51">
        <f t="shared" si="38"/>
        <v>132</v>
      </c>
      <c r="F51">
        <f t="shared" si="38"/>
        <v>511</v>
      </c>
      <c r="G51">
        <f t="shared" si="44"/>
        <v>108</v>
      </c>
      <c r="H51">
        <f t="shared" si="44"/>
        <v>21</v>
      </c>
      <c r="I51">
        <f t="shared" si="44"/>
        <v>14</v>
      </c>
      <c r="J51">
        <f t="shared" si="44"/>
        <v>291</v>
      </c>
      <c r="M51" s="70" t="s">
        <v>113</v>
      </c>
      <c r="N51">
        <f t="shared" si="40"/>
        <v>76</v>
      </c>
      <c r="O51">
        <f t="shared" si="40"/>
        <v>77</v>
      </c>
      <c r="P51">
        <f t="shared" si="40"/>
        <v>426</v>
      </c>
      <c r="Q51">
        <f t="shared" si="45"/>
        <v>174</v>
      </c>
      <c r="R51">
        <f t="shared" si="45"/>
        <v>38</v>
      </c>
      <c r="S51">
        <f t="shared" si="45"/>
        <v>23</v>
      </c>
      <c r="T51">
        <f t="shared" si="45"/>
        <v>596</v>
      </c>
      <c r="W51" s="70" t="s">
        <v>113</v>
      </c>
      <c r="X51">
        <f t="shared" si="42"/>
        <v>62</v>
      </c>
      <c r="Y51">
        <f t="shared" si="42"/>
        <v>82</v>
      </c>
      <c r="Z51">
        <f t="shared" si="42"/>
        <v>398</v>
      </c>
      <c r="AA51">
        <f t="shared" si="46"/>
        <v>46</v>
      </c>
      <c r="AB51">
        <f t="shared" si="46"/>
        <v>7</v>
      </c>
      <c r="AC51">
        <f t="shared" si="46"/>
        <v>1</v>
      </c>
      <c r="AD51">
        <f t="shared" si="46"/>
        <v>165</v>
      </c>
    </row>
    <row r="52" spans="1:40" x14ac:dyDescent="0.2">
      <c r="A52" s="72"/>
      <c r="C52" s="70" t="s">
        <v>87</v>
      </c>
      <c r="H52" t="s">
        <v>89</v>
      </c>
      <c r="I52" t="s">
        <v>90</v>
      </c>
      <c r="M52" s="70" t="s">
        <v>87</v>
      </c>
      <c r="R52" t="s">
        <v>89</v>
      </c>
      <c r="S52" t="s">
        <v>90</v>
      </c>
      <c r="W52" s="70" t="s">
        <v>87</v>
      </c>
      <c r="AB52" t="s">
        <v>89</v>
      </c>
      <c r="AC52" t="s">
        <v>90</v>
      </c>
    </row>
    <row r="53" spans="1:40" x14ac:dyDescent="0.2">
      <c r="A53" s="72"/>
      <c r="B53" t="s">
        <v>91</v>
      </c>
      <c r="C53" t="s">
        <v>86</v>
      </c>
      <c r="D53">
        <f>(D48/F48)*100</f>
        <v>20.499108734402853</v>
      </c>
      <c r="E53">
        <f>(E48/F48)*100</f>
        <v>11.76470588235294</v>
      </c>
      <c r="G53">
        <f>(G48/J48)*100</f>
        <v>32.206405693950181</v>
      </c>
      <c r="H53">
        <f>(H48/J48)*100</f>
        <v>4.9822064056939501</v>
      </c>
      <c r="I53">
        <f>(I48/G48)*100</f>
        <v>11.602209944751381</v>
      </c>
      <c r="L53" t="s">
        <v>91</v>
      </c>
      <c r="M53" t="s">
        <v>86</v>
      </c>
      <c r="N53">
        <f>(N48/P48)*100</f>
        <v>28.971962616822427</v>
      </c>
      <c r="O53">
        <f>(O48/P48)*100</f>
        <v>8.144192256341789</v>
      </c>
      <c r="Q53">
        <f>(Q48/T48)*100</f>
        <v>28.155339805825243</v>
      </c>
      <c r="R53">
        <f>(R48/T48)*100</f>
        <v>2.6352288488210815</v>
      </c>
      <c r="S53">
        <f>(S48/Q48)*100</f>
        <v>6.8965517241379306</v>
      </c>
      <c r="V53" t="s">
        <v>91</v>
      </c>
      <c r="W53" t="s">
        <v>86</v>
      </c>
      <c r="X53">
        <f>(X48/Z48)*100</f>
        <v>16.420664206642066</v>
      </c>
      <c r="Y53">
        <f>(Y48/Z48)*100</f>
        <v>9.9630996309963091</v>
      </c>
      <c r="AA53">
        <f>(AA48/AD48)*100</f>
        <v>26.507537688442213</v>
      </c>
      <c r="AB53">
        <f>(AB48/AD48)*100</f>
        <v>4.8994974874371859</v>
      </c>
      <c r="AC53">
        <f>(AC48/AA48)*100</f>
        <v>3.3175355450236967</v>
      </c>
    </row>
    <row r="54" spans="1:40" x14ac:dyDescent="0.2">
      <c r="A54" s="72"/>
      <c r="C54" s="69" t="s">
        <v>111</v>
      </c>
      <c r="D54">
        <f t="shared" ref="D54:D56" si="47">(D49/F49)*100</f>
        <v>23.119777158774372</v>
      </c>
      <c r="E54">
        <f t="shared" ref="E54:E56" si="48">(E49/F49)*100</f>
        <v>15.877437325905291</v>
      </c>
      <c r="G54">
        <f t="shared" ref="G54:G56" si="49">(G49/J49)*100</f>
        <v>28.731343283582088</v>
      </c>
      <c r="H54">
        <f t="shared" ref="H54:H56" si="50">(H49/J49)*100</f>
        <v>4.1044776119402986</v>
      </c>
      <c r="I54">
        <f t="shared" ref="I54:I56" si="51">(I49/G49)*100</f>
        <v>11.038961038961039</v>
      </c>
      <c r="M54" s="69" t="s">
        <v>111</v>
      </c>
      <c r="N54">
        <f>(N49/P49)*100</f>
        <v>14.195583596214512</v>
      </c>
      <c r="O54">
        <f t="shared" ref="O54:O56" si="52">(O49/P49)*100</f>
        <v>12.145110410094636</v>
      </c>
      <c r="Q54">
        <f t="shared" ref="Q54:Q56" si="53">(Q49/T49)*100</f>
        <v>28.737541528239202</v>
      </c>
      <c r="R54">
        <f t="shared" ref="R54:R56" si="54">(R49/T49)*100</f>
        <v>3.8205980066445182</v>
      </c>
      <c r="S54">
        <f t="shared" ref="S54:S56" si="55">(S49/Q49)*100</f>
        <v>9.2485549132947966</v>
      </c>
      <c r="W54" s="69" t="s">
        <v>111</v>
      </c>
      <c r="X54">
        <f t="shared" ref="X54:X56" si="56">(X49/Z49)*100</f>
        <v>19.224806201550386</v>
      </c>
      <c r="Y54">
        <f t="shared" ref="Y54:Y56" si="57">(Y49/Z49)*100</f>
        <v>14.883720930232558</v>
      </c>
      <c r="AA54">
        <f t="shared" ref="AA54:AA56" si="58">(AA49/AD49)*100</f>
        <v>29.120323559150656</v>
      </c>
      <c r="AB54">
        <f t="shared" ref="AB54:AB56" si="59">(AB49/AD49)*100</f>
        <v>3.842264914054601</v>
      </c>
      <c r="AC54">
        <f t="shared" ref="AC54:AC56" si="60">(AC49/AA49)*100</f>
        <v>7.291666666666667</v>
      </c>
    </row>
    <row r="55" spans="1:40" x14ac:dyDescent="0.2">
      <c r="A55" s="72"/>
      <c r="C55" s="70" t="s">
        <v>112</v>
      </c>
      <c r="D55">
        <f t="shared" si="47"/>
        <v>16.964285714285715</v>
      </c>
      <c r="E55">
        <f t="shared" si="48"/>
        <v>19.821428571428569</v>
      </c>
      <c r="G55">
        <f t="shared" si="49"/>
        <v>35.491071428571431</v>
      </c>
      <c r="H55">
        <f t="shared" si="50"/>
        <v>6.0267857142857144</v>
      </c>
      <c r="I55">
        <f t="shared" si="51"/>
        <v>11.949685534591195</v>
      </c>
      <c r="M55" s="70" t="s">
        <v>112</v>
      </c>
      <c r="N55">
        <f>(N50/P50)*100</f>
        <v>16.733870967741936</v>
      </c>
      <c r="O55">
        <f t="shared" si="52"/>
        <v>13.306451612903224</v>
      </c>
      <c r="Q55">
        <f t="shared" si="53"/>
        <v>27.27272727272727</v>
      </c>
      <c r="R55">
        <f t="shared" si="54"/>
        <v>2.9090909090909092</v>
      </c>
      <c r="S55">
        <f t="shared" si="55"/>
        <v>5.3333333333333339</v>
      </c>
      <c r="W55" s="70" t="s">
        <v>112</v>
      </c>
      <c r="X55">
        <f t="shared" si="56"/>
        <v>19.538188277087034</v>
      </c>
      <c r="Y55">
        <f t="shared" si="57"/>
        <v>22.380106571936057</v>
      </c>
      <c r="AA55">
        <f t="shared" si="58"/>
        <v>22.835820895522389</v>
      </c>
      <c r="AB55">
        <f t="shared" si="59"/>
        <v>3.5820895522388061</v>
      </c>
      <c r="AC55">
        <f t="shared" si="60"/>
        <v>2.6143790849673203</v>
      </c>
    </row>
    <row r="56" spans="1:40" x14ac:dyDescent="0.2">
      <c r="A56" s="72"/>
      <c r="C56" s="70" t="s">
        <v>113</v>
      </c>
      <c r="D56">
        <f t="shared" si="47"/>
        <v>10.371819960861057</v>
      </c>
      <c r="E56">
        <f t="shared" si="48"/>
        <v>25.831702544031309</v>
      </c>
      <c r="G56">
        <f t="shared" si="49"/>
        <v>37.113402061855673</v>
      </c>
      <c r="H56">
        <f t="shared" si="50"/>
        <v>7.216494845360824</v>
      </c>
      <c r="I56">
        <f t="shared" si="51"/>
        <v>12.962962962962962</v>
      </c>
      <c r="M56" s="70" t="s">
        <v>113</v>
      </c>
      <c r="N56">
        <f>(N51/P51)*100</f>
        <v>17.84037558685446</v>
      </c>
      <c r="O56">
        <f t="shared" si="52"/>
        <v>18.07511737089202</v>
      </c>
      <c r="Q56">
        <f t="shared" si="53"/>
        <v>29.194630872483224</v>
      </c>
      <c r="R56">
        <f t="shared" si="54"/>
        <v>6.375838926174497</v>
      </c>
      <c r="S56">
        <f t="shared" si="55"/>
        <v>13.218390804597702</v>
      </c>
      <c r="W56" s="70" t="s">
        <v>113</v>
      </c>
      <c r="X56">
        <f t="shared" si="56"/>
        <v>15.577889447236181</v>
      </c>
      <c r="Y56">
        <f t="shared" si="57"/>
        <v>20.603015075376884</v>
      </c>
      <c r="AA56">
        <f t="shared" si="58"/>
        <v>27.878787878787882</v>
      </c>
      <c r="AB56">
        <f t="shared" si="59"/>
        <v>4.2424242424242431</v>
      </c>
      <c r="AC56">
        <f t="shared" si="60"/>
        <v>2.1739130434782608</v>
      </c>
    </row>
    <row r="57" spans="1:40" x14ac:dyDescent="0.2">
      <c r="A57" s="72"/>
      <c r="C57" s="70" t="s">
        <v>87</v>
      </c>
      <c r="M57" s="70" t="s">
        <v>87</v>
      </c>
      <c r="W57" s="70" t="s">
        <v>87</v>
      </c>
    </row>
    <row r="58" spans="1:40" x14ac:dyDescent="0.2">
      <c r="A58" s="72"/>
      <c r="B58" t="s">
        <v>92</v>
      </c>
      <c r="D58">
        <f>SUM(D48:D51)</f>
        <v>429</v>
      </c>
      <c r="E58">
        <f>SUM(E48:E51)</f>
        <v>423</v>
      </c>
      <c r="F58">
        <f t="shared" ref="F58:J58" si="61">SUM(F48:F51)</f>
        <v>2350</v>
      </c>
      <c r="G58">
        <f t="shared" si="61"/>
        <v>602</v>
      </c>
      <c r="H58">
        <f t="shared" si="61"/>
        <v>98</v>
      </c>
      <c r="I58">
        <f t="shared" si="61"/>
        <v>71</v>
      </c>
      <c r="J58">
        <f t="shared" si="61"/>
        <v>1837</v>
      </c>
      <c r="L58" t="s">
        <v>92</v>
      </c>
      <c r="N58">
        <f>SUM(N48:N51)</f>
        <v>466</v>
      </c>
      <c r="O58">
        <f>SUM(O48:O51)</f>
        <v>281</v>
      </c>
      <c r="P58">
        <f t="shared" ref="P58:T58" si="62">SUM(P48:P51)</f>
        <v>2305</v>
      </c>
      <c r="Q58">
        <f t="shared" si="62"/>
        <v>700</v>
      </c>
      <c r="R58">
        <f t="shared" si="62"/>
        <v>96</v>
      </c>
      <c r="S58">
        <f t="shared" si="62"/>
        <v>61</v>
      </c>
      <c r="T58">
        <f t="shared" si="62"/>
        <v>2469</v>
      </c>
      <c r="V58" t="s">
        <v>92</v>
      </c>
      <c r="X58">
        <f>SUM(X48:X51)</f>
        <v>385</v>
      </c>
      <c r="Y58">
        <f>SUM(Y48:Y51)</f>
        <v>358</v>
      </c>
      <c r="Z58">
        <f t="shared" ref="Z58:AD58" si="63">SUM(Z48:Z51)</f>
        <v>2148</v>
      </c>
      <c r="AA58">
        <f t="shared" si="63"/>
        <v>698</v>
      </c>
      <c r="AB58">
        <f t="shared" si="63"/>
        <v>108</v>
      </c>
      <c r="AC58">
        <f t="shared" si="63"/>
        <v>33</v>
      </c>
      <c r="AD58">
        <f t="shared" si="63"/>
        <v>2620</v>
      </c>
    </row>
    <row r="59" spans="1:40" x14ac:dyDescent="0.2">
      <c r="A59" s="72"/>
      <c r="B59" t="s">
        <v>93</v>
      </c>
      <c r="D59">
        <f>(D58/F58)*100</f>
        <v>18.25531914893617</v>
      </c>
      <c r="E59">
        <f>(E58/F58)*100</f>
        <v>18</v>
      </c>
      <c r="G59">
        <f>(G58/J58)*100</f>
        <v>32.770821992378877</v>
      </c>
      <c r="H59">
        <f>(H58/J58)*100</f>
        <v>5.3347849755035384</v>
      </c>
      <c r="I59">
        <f>(I58/G58)*100</f>
        <v>11.794019933554816</v>
      </c>
      <c r="L59" t="s">
        <v>93</v>
      </c>
      <c r="N59">
        <f>(N58/P58)*100</f>
        <v>20.216919739696312</v>
      </c>
      <c r="O59">
        <f>(O58/P58)*100</f>
        <v>12.190889370932755</v>
      </c>
      <c r="Q59">
        <f>(Q58/T58)*100</f>
        <v>28.351559335763465</v>
      </c>
      <c r="R59">
        <f>(R58/T58)*100</f>
        <v>3.8882138517618468</v>
      </c>
      <c r="S59">
        <f>(S58/Q58)*100</f>
        <v>8.7142857142857153</v>
      </c>
      <c r="V59" t="s">
        <v>93</v>
      </c>
      <c r="X59">
        <f>(X58/Z58)*100</f>
        <v>17.92364990689013</v>
      </c>
      <c r="Y59">
        <f>(Y58/Z58)*100</f>
        <v>16.666666666666664</v>
      </c>
      <c r="AA59">
        <f>(AA58/AD58)*100</f>
        <v>26.641221374045802</v>
      </c>
      <c r="AB59">
        <f>(AB58/AD58)*100</f>
        <v>4.1221374045801529</v>
      </c>
      <c r="AC59">
        <f>(AC58/AA58)*100</f>
        <v>4.7277936962750715</v>
      </c>
    </row>
    <row r="62" spans="1:40" ht="16" x14ac:dyDescent="0.2">
      <c r="A62" s="74" t="s">
        <v>70</v>
      </c>
      <c r="D62" s="60" t="s">
        <v>124</v>
      </c>
      <c r="E62" s="60"/>
      <c r="F62" s="60"/>
      <c r="G62" s="60"/>
      <c r="H62" s="60"/>
      <c r="I62" s="60"/>
      <c r="J62" s="60"/>
      <c r="N62" s="60" t="s">
        <v>125</v>
      </c>
      <c r="O62" s="60"/>
      <c r="P62" s="60"/>
      <c r="Q62" s="60"/>
      <c r="R62" s="60"/>
      <c r="S62" s="60"/>
      <c r="T62" s="60"/>
      <c r="X62" s="60" t="s">
        <v>126</v>
      </c>
      <c r="Y62" s="60"/>
      <c r="Z62" s="60"/>
      <c r="AA62" s="60"/>
      <c r="AB62" s="60"/>
      <c r="AC62" s="60"/>
      <c r="AD62" s="60"/>
      <c r="AH62" s="60" t="s">
        <v>127</v>
      </c>
      <c r="AI62" s="60"/>
      <c r="AJ62" s="60"/>
      <c r="AK62" s="60"/>
      <c r="AL62" s="60"/>
      <c r="AM62" s="60"/>
      <c r="AN62" s="60"/>
    </row>
    <row r="63" spans="1:40" x14ac:dyDescent="0.2">
      <c r="A63" s="74"/>
      <c r="D63" t="s">
        <v>71</v>
      </c>
      <c r="E63" t="s">
        <v>82</v>
      </c>
      <c r="F63" t="s">
        <v>83</v>
      </c>
      <c r="G63" t="s">
        <v>84</v>
      </c>
      <c r="H63" t="s">
        <v>35</v>
      </c>
      <c r="I63" t="s">
        <v>85</v>
      </c>
      <c r="J63" t="s">
        <v>83</v>
      </c>
      <c r="N63" t="s">
        <v>71</v>
      </c>
      <c r="O63" t="s">
        <v>82</v>
      </c>
      <c r="P63" t="s">
        <v>83</v>
      </c>
      <c r="Q63" t="s">
        <v>84</v>
      </c>
      <c r="R63" t="s">
        <v>35</v>
      </c>
      <c r="S63" t="s">
        <v>85</v>
      </c>
      <c r="T63" t="s">
        <v>83</v>
      </c>
      <c r="X63" t="s">
        <v>71</v>
      </c>
      <c r="Y63" t="s">
        <v>82</v>
      </c>
      <c r="Z63" t="s">
        <v>83</v>
      </c>
      <c r="AA63" t="s">
        <v>84</v>
      </c>
      <c r="AB63" t="s">
        <v>35</v>
      </c>
      <c r="AC63" t="s">
        <v>85</v>
      </c>
      <c r="AD63" t="s">
        <v>83</v>
      </c>
      <c r="AH63" t="s">
        <v>71</v>
      </c>
      <c r="AI63" t="s">
        <v>82</v>
      </c>
      <c r="AJ63" t="s">
        <v>83</v>
      </c>
      <c r="AK63" t="s">
        <v>84</v>
      </c>
      <c r="AL63" t="s">
        <v>35</v>
      </c>
      <c r="AM63" t="s">
        <v>85</v>
      </c>
      <c r="AN63" t="s">
        <v>83</v>
      </c>
    </row>
    <row r="64" spans="1:40" x14ac:dyDescent="0.2">
      <c r="A64" s="74"/>
      <c r="B64">
        <v>1</v>
      </c>
      <c r="C64" t="s">
        <v>86</v>
      </c>
      <c r="D64">
        <v>59</v>
      </c>
      <c r="E64">
        <v>7</v>
      </c>
      <c r="F64">
        <f>59+98</f>
        <v>157</v>
      </c>
      <c r="G64">
        <v>79</v>
      </c>
      <c r="H64">
        <v>11</v>
      </c>
      <c r="I64">
        <v>6</v>
      </c>
      <c r="J64">
        <v>240</v>
      </c>
      <c r="L64">
        <v>1</v>
      </c>
      <c r="M64" t="s">
        <v>86</v>
      </c>
      <c r="N64">
        <v>104</v>
      </c>
      <c r="O64">
        <v>12</v>
      </c>
      <c r="P64">
        <v>275</v>
      </c>
      <c r="Q64">
        <v>73</v>
      </c>
      <c r="R64">
        <v>1</v>
      </c>
      <c r="S64">
        <v>0</v>
      </c>
      <c r="T64">
        <v>270</v>
      </c>
      <c r="V64">
        <v>1</v>
      </c>
      <c r="W64" t="s">
        <v>86</v>
      </c>
      <c r="X64">
        <v>14</v>
      </c>
      <c r="Y64">
        <v>4</v>
      </c>
      <c r="Z64">
        <v>59</v>
      </c>
      <c r="AA64">
        <v>22</v>
      </c>
      <c r="AB64">
        <v>2</v>
      </c>
      <c r="AC64">
        <v>2</v>
      </c>
      <c r="AD64">
        <v>76</v>
      </c>
      <c r="AF64">
        <v>1</v>
      </c>
      <c r="AG64" t="s">
        <v>86</v>
      </c>
      <c r="AH64">
        <v>104</v>
      </c>
      <c r="AI64">
        <v>9</v>
      </c>
      <c r="AJ64">
        <v>241</v>
      </c>
      <c r="AK64">
        <v>112</v>
      </c>
      <c r="AL64">
        <v>6</v>
      </c>
      <c r="AM64">
        <v>1</v>
      </c>
      <c r="AN64">
        <v>291</v>
      </c>
    </row>
    <row r="65" spans="1:40" x14ac:dyDescent="0.2">
      <c r="A65" s="74"/>
      <c r="C65" s="69" t="s">
        <v>111</v>
      </c>
      <c r="D65">
        <v>63</v>
      </c>
      <c r="E65">
        <v>24</v>
      </c>
      <c r="F65">
        <f>63+211</f>
        <v>274</v>
      </c>
      <c r="G65">
        <v>124</v>
      </c>
      <c r="H65">
        <v>19</v>
      </c>
      <c r="I65">
        <v>10</v>
      </c>
      <c r="J65">
        <v>358</v>
      </c>
      <c r="M65" s="69" t="s">
        <v>111</v>
      </c>
      <c r="N65">
        <v>68</v>
      </c>
      <c r="O65">
        <v>28</v>
      </c>
      <c r="P65">
        <v>290</v>
      </c>
      <c r="Q65">
        <v>37</v>
      </c>
      <c r="R65">
        <v>3</v>
      </c>
      <c r="S65">
        <v>0</v>
      </c>
      <c r="T65">
        <v>183</v>
      </c>
      <c r="W65" s="69" t="s">
        <v>111</v>
      </c>
      <c r="X65">
        <v>18</v>
      </c>
      <c r="Y65">
        <v>30</v>
      </c>
      <c r="Z65">
        <v>139</v>
      </c>
      <c r="AA65">
        <v>50</v>
      </c>
      <c r="AB65">
        <v>2</v>
      </c>
      <c r="AC65">
        <v>1</v>
      </c>
      <c r="AD65">
        <v>133</v>
      </c>
      <c r="AG65" s="69" t="s">
        <v>111</v>
      </c>
      <c r="AH65">
        <v>44</v>
      </c>
      <c r="AI65">
        <v>18</v>
      </c>
      <c r="AJ65">
        <v>164</v>
      </c>
      <c r="AK65">
        <v>105</v>
      </c>
      <c r="AL65">
        <v>4</v>
      </c>
      <c r="AM65">
        <v>0</v>
      </c>
      <c r="AN65">
        <v>233</v>
      </c>
    </row>
    <row r="66" spans="1:40" x14ac:dyDescent="0.2">
      <c r="A66" s="74"/>
      <c r="C66" s="70" t="s">
        <v>112</v>
      </c>
      <c r="D66">
        <v>47</v>
      </c>
      <c r="E66">
        <v>25</v>
      </c>
      <c r="F66">
        <f>47+186</f>
        <v>233</v>
      </c>
      <c r="G66">
        <v>76</v>
      </c>
      <c r="H66">
        <v>9</v>
      </c>
      <c r="I66">
        <v>7</v>
      </c>
      <c r="J66">
        <v>259</v>
      </c>
      <c r="M66" s="70" t="s">
        <v>112</v>
      </c>
      <c r="N66">
        <v>42</v>
      </c>
      <c r="O66">
        <v>32</v>
      </c>
      <c r="P66">
        <v>212</v>
      </c>
      <c r="W66" s="70" t="s">
        <v>112</v>
      </c>
      <c r="X66">
        <v>26</v>
      </c>
      <c r="Y66">
        <v>41</v>
      </c>
      <c r="Z66">
        <v>204</v>
      </c>
      <c r="AA66">
        <v>70</v>
      </c>
      <c r="AB66">
        <v>4</v>
      </c>
      <c r="AC66">
        <v>0</v>
      </c>
      <c r="AD66">
        <v>187</v>
      </c>
      <c r="AG66" s="70" t="s">
        <v>112</v>
      </c>
      <c r="AH66">
        <v>37</v>
      </c>
      <c r="AI66">
        <v>29</v>
      </c>
      <c r="AJ66">
        <v>151</v>
      </c>
      <c r="AK66">
        <v>77</v>
      </c>
      <c r="AL66">
        <v>5</v>
      </c>
      <c r="AM66">
        <v>0</v>
      </c>
      <c r="AN66">
        <v>219</v>
      </c>
    </row>
    <row r="67" spans="1:40" x14ac:dyDescent="0.2">
      <c r="A67" s="74"/>
      <c r="C67" s="70" t="s">
        <v>113</v>
      </c>
      <c r="D67">
        <v>76</v>
      </c>
      <c r="E67">
        <v>46</v>
      </c>
      <c r="F67">
        <f>76+222</f>
        <v>298</v>
      </c>
      <c r="G67">
        <v>39</v>
      </c>
      <c r="H67">
        <v>5</v>
      </c>
      <c r="I67">
        <v>5</v>
      </c>
      <c r="J67">
        <v>150</v>
      </c>
      <c r="M67" s="70" t="s">
        <v>113</v>
      </c>
      <c r="N67">
        <v>72</v>
      </c>
      <c r="O67">
        <v>20</v>
      </c>
      <c r="P67">
        <v>304</v>
      </c>
      <c r="W67" s="70" t="s">
        <v>113</v>
      </c>
      <c r="X67">
        <v>25</v>
      </c>
      <c r="Y67">
        <v>36</v>
      </c>
      <c r="Z67">
        <v>149</v>
      </c>
      <c r="AA67">
        <v>65</v>
      </c>
      <c r="AB67">
        <v>4</v>
      </c>
      <c r="AC67">
        <v>3</v>
      </c>
      <c r="AD67">
        <v>175</v>
      </c>
      <c r="AG67" s="70" t="s">
        <v>113</v>
      </c>
      <c r="AH67">
        <v>40</v>
      </c>
      <c r="AI67">
        <v>30</v>
      </c>
      <c r="AJ67">
        <v>122</v>
      </c>
      <c r="AK67">
        <v>83</v>
      </c>
      <c r="AL67">
        <v>5</v>
      </c>
      <c r="AM67">
        <v>0</v>
      </c>
      <c r="AN67">
        <v>217</v>
      </c>
    </row>
    <row r="68" spans="1:40" x14ac:dyDescent="0.2">
      <c r="A68" s="74"/>
      <c r="C68" s="70" t="s">
        <v>87</v>
      </c>
      <c r="M68" s="70" t="s">
        <v>87</v>
      </c>
      <c r="W68" s="70" t="s">
        <v>87</v>
      </c>
      <c r="AG68" s="70" t="s">
        <v>87</v>
      </c>
    </row>
    <row r="69" spans="1:40" x14ac:dyDescent="0.2">
      <c r="A69" s="74"/>
      <c r="B69">
        <v>2</v>
      </c>
      <c r="C69" t="s">
        <v>86</v>
      </c>
      <c r="D69">
        <v>53</v>
      </c>
      <c r="E69">
        <v>6</v>
      </c>
      <c r="F69">
        <v>154</v>
      </c>
      <c r="G69">
        <v>89</v>
      </c>
      <c r="H69">
        <v>4</v>
      </c>
      <c r="I69">
        <v>2</v>
      </c>
      <c r="J69">
        <v>298</v>
      </c>
      <c r="L69">
        <v>2</v>
      </c>
      <c r="M69" t="s">
        <v>86</v>
      </c>
      <c r="N69">
        <v>124</v>
      </c>
      <c r="O69">
        <v>18</v>
      </c>
      <c r="P69">
        <v>335</v>
      </c>
      <c r="Q69">
        <v>61</v>
      </c>
      <c r="R69">
        <v>2</v>
      </c>
      <c r="S69">
        <v>1</v>
      </c>
      <c r="T69">
        <v>288</v>
      </c>
      <c r="V69">
        <v>2</v>
      </c>
      <c r="W69" t="s">
        <v>86</v>
      </c>
      <c r="X69">
        <v>17</v>
      </c>
      <c r="Y69">
        <v>5</v>
      </c>
      <c r="Z69">
        <v>65</v>
      </c>
      <c r="AA69">
        <v>26</v>
      </c>
      <c r="AB69">
        <v>3</v>
      </c>
      <c r="AC69">
        <v>3</v>
      </c>
      <c r="AD69">
        <v>66</v>
      </c>
      <c r="AF69">
        <v>2</v>
      </c>
      <c r="AG69" t="s">
        <v>86</v>
      </c>
      <c r="AH69">
        <v>129</v>
      </c>
      <c r="AI69">
        <v>14</v>
      </c>
      <c r="AJ69">
        <v>333</v>
      </c>
      <c r="AK69">
        <v>90</v>
      </c>
      <c r="AL69">
        <v>2</v>
      </c>
      <c r="AM69">
        <v>1</v>
      </c>
      <c r="AN69">
        <v>246</v>
      </c>
    </row>
    <row r="70" spans="1:40" x14ac:dyDescent="0.2">
      <c r="A70" s="74"/>
      <c r="C70" s="69" t="s">
        <v>111</v>
      </c>
      <c r="D70">
        <v>62</v>
      </c>
      <c r="E70">
        <v>25</v>
      </c>
      <c r="F70">
        <v>260</v>
      </c>
      <c r="G70">
        <v>97</v>
      </c>
      <c r="H70">
        <v>4</v>
      </c>
      <c r="I70">
        <v>4</v>
      </c>
      <c r="J70">
        <v>333</v>
      </c>
      <c r="M70" s="69" t="s">
        <v>111</v>
      </c>
      <c r="N70">
        <v>69</v>
      </c>
      <c r="O70">
        <v>32</v>
      </c>
      <c r="P70">
        <v>228</v>
      </c>
      <c r="Q70">
        <v>55</v>
      </c>
      <c r="R70">
        <v>4</v>
      </c>
      <c r="S70">
        <v>2</v>
      </c>
      <c r="T70">
        <v>259</v>
      </c>
      <c r="W70" s="69" t="s">
        <v>111</v>
      </c>
      <c r="X70">
        <v>16</v>
      </c>
      <c r="Y70">
        <v>15</v>
      </c>
      <c r="Z70">
        <v>107</v>
      </c>
      <c r="AA70">
        <v>67</v>
      </c>
      <c r="AB70">
        <v>3</v>
      </c>
      <c r="AC70">
        <v>3</v>
      </c>
      <c r="AD70">
        <v>173</v>
      </c>
      <c r="AG70" s="69" t="s">
        <v>111</v>
      </c>
      <c r="AH70">
        <v>43</v>
      </c>
      <c r="AI70">
        <v>17</v>
      </c>
      <c r="AJ70">
        <v>194</v>
      </c>
      <c r="AK70">
        <v>72</v>
      </c>
      <c r="AL70">
        <v>8</v>
      </c>
      <c r="AM70">
        <v>1</v>
      </c>
      <c r="AN70">
        <v>202</v>
      </c>
    </row>
    <row r="71" spans="1:40" x14ac:dyDescent="0.2">
      <c r="A71" s="74"/>
      <c r="C71" s="70" t="s">
        <v>112</v>
      </c>
      <c r="D71">
        <v>46</v>
      </c>
      <c r="E71">
        <v>29</v>
      </c>
      <c r="F71">
        <v>253</v>
      </c>
      <c r="G71">
        <v>69</v>
      </c>
      <c r="H71">
        <v>2</v>
      </c>
      <c r="I71">
        <v>2</v>
      </c>
      <c r="J71">
        <v>228</v>
      </c>
      <c r="M71" s="70" t="s">
        <v>112</v>
      </c>
      <c r="N71">
        <v>42</v>
      </c>
      <c r="O71">
        <v>33</v>
      </c>
      <c r="P71">
        <v>221</v>
      </c>
      <c r="Q71">
        <v>61</v>
      </c>
      <c r="R71">
        <v>1</v>
      </c>
      <c r="S71">
        <v>1</v>
      </c>
      <c r="T71">
        <v>234</v>
      </c>
      <c r="W71" s="70" t="s">
        <v>112</v>
      </c>
      <c r="X71">
        <v>16</v>
      </c>
      <c r="Y71">
        <v>42</v>
      </c>
      <c r="Z71">
        <v>174</v>
      </c>
      <c r="AA71">
        <v>61</v>
      </c>
      <c r="AB71">
        <v>4</v>
      </c>
      <c r="AC71">
        <v>3</v>
      </c>
      <c r="AD71">
        <v>160</v>
      </c>
      <c r="AG71" s="70" t="s">
        <v>112</v>
      </c>
      <c r="AH71">
        <v>30</v>
      </c>
      <c r="AI71">
        <v>12</v>
      </c>
      <c r="AJ71">
        <v>123</v>
      </c>
      <c r="AK71">
        <v>71</v>
      </c>
      <c r="AL71">
        <v>2</v>
      </c>
      <c r="AM71">
        <v>0</v>
      </c>
      <c r="AN71">
        <v>208</v>
      </c>
    </row>
    <row r="72" spans="1:40" x14ac:dyDescent="0.2">
      <c r="A72" s="74"/>
      <c r="C72" s="70" t="s">
        <v>113</v>
      </c>
      <c r="D72">
        <v>40</v>
      </c>
      <c r="E72">
        <v>45</v>
      </c>
      <c r="F72">
        <v>208</v>
      </c>
      <c r="G72">
        <v>27</v>
      </c>
      <c r="H72">
        <v>1</v>
      </c>
      <c r="I72">
        <v>0</v>
      </c>
      <c r="J72">
        <v>90</v>
      </c>
      <c r="M72" s="70" t="s">
        <v>113</v>
      </c>
      <c r="N72">
        <v>56</v>
      </c>
      <c r="O72">
        <v>27</v>
      </c>
      <c r="P72">
        <v>190</v>
      </c>
      <c r="Q72">
        <v>67</v>
      </c>
      <c r="R72">
        <v>8</v>
      </c>
      <c r="S72">
        <v>2</v>
      </c>
      <c r="T72">
        <v>248</v>
      </c>
      <c r="W72" s="70" t="s">
        <v>113</v>
      </c>
      <c r="X72">
        <v>34</v>
      </c>
      <c r="Y72">
        <v>50</v>
      </c>
      <c r="Z72">
        <v>258</v>
      </c>
      <c r="AA72">
        <v>101</v>
      </c>
      <c r="AB72">
        <v>17</v>
      </c>
      <c r="AC72">
        <v>14</v>
      </c>
      <c r="AD72">
        <v>245</v>
      </c>
      <c r="AG72" s="70" t="s">
        <v>113</v>
      </c>
      <c r="AH72">
        <v>47</v>
      </c>
      <c r="AI72">
        <v>39</v>
      </c>
      <c r="AJ72">
        <v>183</v>
      </c>
      <c r="AK72">
        <v>55</v>
      </c>
      <c r="AL72">
        <v>1</v>
      </c>
      <c r="AM72">
        <v>0</v>
      </c>
      <c r="AN72">
        <v>147</v>
      </c>
    </row>
    <row r="73" spans="1:40" x14ac:dyDescent="0.2">
      <c r="A73" s="74"/>
      <c r="C73" s="70" t="s">
        <v>87</v>
      </c>
      <c r="M73" s="70" t="s">
        <v>87</v>
      </c>
      <c r="Q73">
        <v>6</v>
      </c>
      <c r="R73">
        <v>0</v>
      </c>
      <c r="S73">
        <v>0</v>
      </c>
      <c r="T73">
        <v>21</v>
      </c>
      <c r="W73" s="70" t="s">
        <v>87</v>
      </c>
      <c r="AG73" s="70" t="s">
        <v>87</v>
      </c>
    </row>
    <row r="74" spans="1:40" x14ac:dyDescent="0.2">
      <c r="A74" s="74"/>
      <c r="B74">
        <v>3</v>
      </c>
      <c r="C74" t="s">
        <v>86</v>
      </c>
      <c r="D74">
        <v>81</v>
      </c>
      <c r="E74">
        <v>4</v>
      </c>
      <c r="F74">
        <v>218</v>
      </c>
      <c r="G74">
        <v>70</v>
      </c>
      <c r="H74">
        <v>11</v>
      </c>
      <c r="I74">
        <v>7</v>
      </c>
      <c r="J74">
        <v>255</v>
      </c>
      <c r="L74">
        <v>3</v>
      </c>
      <c r="M74" t="s">
        <v>86</v>
      </c>
      <c r="N74">
        <v>121</v>
      </c>
      <c r="O74">
        <v>11</v>
      </c>
      <c r="P74">
        <v>338</v>
      </c>
      <c r="Q74">
        <v>74</v>
      </c>
      <c r="R74">
        <v>9</v>
      </c>
      <c r="S74">
        <v>6</v>
      </c>
      <c r="T74">
        <v>308</v>
      </c>
      <c r="V74">
        <v>3</v>
      </c>
      <c r="W74" t="s">
        <v>86</v>
      </c>
      <c r="X74">
        <v>11</v>
      </c>
      <c r="Y74">
        <v>4</v>
      </c>
      <c r="Z74">
        <v>49</v>
      </c>
      <c r="AA74">
        <v>22</v>
      </c>
      <c r="AB74">
        <v>1</v>
      </c>
      <c r="AC74">
        <v>0</v>
      </c>
      <c r="AD74">
        <v>67</v>
      </c>
      <c r="AF74">
        <v>3</v>
      </c>
      <c r="AG74" t="s">
        <v>86</v>
      </c>
      <c r="AH74">
        <v>213</v>
      </c>
      <c r="AI74">
        <v>21</v>
      </c>
      <c r="AJ74">
        <v>385</v>
      </c>
      <c r="AK74">
        <v>49</v>
      </c>
      <c r="AL74">
        <v>2</v>
      </c>
      <c r="AM74">
        <v>2</v>
      </c>
      <c r="AN74">
        <v>186</v>
      </c>
    </row>
    <row r="75" spans="1:40" x14ac:dyDescent="0.2">
      <c r="A75" s="74"/>
      <c r="C75" s="69" t="s">
        <v>111</v>
      </c>
      <c r="D75">
        <v>58</v>
      </c>
      <c r="E75">
        <v>23</v>
      </c>
      <c r="F75">
        <v>257</v>
      </c>
      <c r="G75">
        <v>118</v>
      </c>
      <c r="H75">
        <v>18</v>
      </c>
      <c r="I75">
        <v>15</v>
      </c>
      <c r="J75">
        <v>370</v>
      </c>
      <c r="M75" s="69" t="s">
        <v>111</v>
      </c>
      <c r="N75">
        <v>49</v>
      </c>
      <c r="O75">
        <v>21</v>
      </c>
      <c r="P75">
        <f>49+113</f>
        <v>162</v>
      </c>
      <c r="Q75">
        <v>50</v>
      </c>
      <c r="R75">
        <v>1</v>
      </c>
      <c r="S75">
        <v>1</v>
      </c>
      <c r="T75">
        <v>217</v>
      </c>
      <c r="W75" s="69" t="s">
        <v>111</v>
      </c>
      <c r="X75">
        <v>13</v>
      </c>
      <c r="Y75">
        <v>33</v>
      </c>
      <c r="Z75">
        <v>144</v>
      </c>
      <c r="AA75">
        <v>64</v>
      </c>
      <c r="AB75">
        <v>4</v>
      </c>
      <c r="AC75">
        <v>4</v>
      </c>
      <c r="AD75">
        <v>143</v>
      </c>
      <c r="AG75" s="69" t="s">
        <v>111</v>
      </c>
      <c r="AH75">
        <v>38</v>
      </c>
      <c r="AI75">
        <v>1</v>
      </c>
      <c r="AJ75">
        <v>210</v>
      </c>
      <c r="AK75">
        <v>105</v>
      </c>
      <c r="AL75">
        <v>5</v>
      </c>
      <c r="AM75">
        <v>1</v>
      </c>
      <c r="AN75">
        <v>237</v>
      </c>
    </row>
    <row r="76" spans="1:40" x14ac:dyDescent="0.2">
      <c r="A76" s="74"/>
      <c r="C76" s="70" t="s">
        <v>112</v>
      </c>
      <c r="D76">
        <v>44</v>
      </c>
      <c r="E76">
        <v>36</v>
      </c>
      <c r="F76">
        <v>229</v>
      </c>
      <c r="G76">
        <v>92</v>
      </c>
      <c r="H76">
        <v>15</v>
      </c>
      <c r="I76">
        <v>9</v>
      </c>
      <c r="J76">
        <v>300</v>
      </c>
      <c r="M76" s="70" t="s">
        <v>112</v>
      </c>
      <c r="N76">
        <v>41</v>
      </c>
      <c r="O76">
        <v>32</v>
      </c>
      <c r="P76">
        <v>192</v>
      </c>
      <c r="Q76">
        <v>54</v>
      </c>
      <c r="R76">
        <v>4</v>
      </c>
      <c r="S76">
        <v>2</v>
      </c>
      <c r="T76">
        <v>216</v>
      </c>
      <c r="W76" s="70" t="s">
        <v>112</v>
      </c>
      <c r="X76">
        <v>20</v>
      </c>
      <c r="Y76">
        <v>33</v>
      </c>
      <c r="Z76">
        <v>183</v>
      </c>
      <c r="AA76">
        <v>99</v>
      </c>
      <c r="AB76">
        <v>7</v>
      </c>
      <c r="AC76">
        <v>7</v>
      </c>
      <c r="AD76">
        <v>231</v>
      </c>
      <c r="AG76" s="70" t="s">
        <v>112</v>
      </c>
      <c r="AH76">
        <v>56</v>
      </c>
      <c r="AI76">
        <v>30</v>
      </c>
      <c r="AJ76">
        <v>306</v>
      </c>
      <c r="AK76">
        <v>68</v>
      </c>
      <c r="AL76">
        <v>6</v>
      </c>
      <c r="AM76">
        <v>0</v>
      </c>
      <c r="AN76">
        <v>203</v>
      </c>
    </row>
    <row r="77" spans="1:40" x14ac:dyDescent="0.2">
      <c r="A77" s="74"/>
      <c r="C77" s="70" t="s">
        <v>113</v>
      </c>
      <c r="D77">
        <v>36</v>
      </c>
      <c r="E77">
        <v>24</v>
      </c>
      <c r="F77">
        <v>146</v>
      </c>
      <c r="G77">
        <v>38</v>
      </c>
      <c r="H77">
        <v>4</v>
      </c>
      <c r="I77">
        <v>3</v>
      </c>
      <c r="J77">
        <v>145</v>
      </c>
      <c r="M77" s="70" t="s">
        <v>113</v>
      </c>
      <c r="N77">
        <v>43</v>
      </c>
      <c r="O77">
        <v>9</v>
      </c>
      <c r="P77">
        <v>145</v>
      </c>
      <c r="Q77">
        <v>56</v>
      </c>
      <c r="R77">
        <v>6</v>
      </c>
      <c r="S77">
        <v>3</v>
      </c>
      <c r="T77">
        <v>213</v>
      </c>
      <c r="W77" s="70" t="s">
        <v>113</v>
      </c>
      <c r="X77">
        <v>49</v>
      </c>
      <c r="Y77">
        <v>69</v>
      </c>
      <c r="Z77">
        <v>293</v>
      </c>
      <c r="AA77">
        <v>86</v>
      </c>
      <c r="AB77">
        <v>12</v>
      </c>
      <c r="AC77">
        <v>10</v>
      </c>
      <c r="AD77">
        <v>221</v>
      </c>
      <c r="AG77" s="70" t="s">
        <v>113</v>
      </c>
      <c r="AH77">
        <v>43</v>
      </c>
      <c r="AI77">
        <v>27</v>
      </c>
      <c r="AJ77">
        <v>199</v>
      </c>
      <c r="AK77">
        <v>65</v>
      </c>
      <c r="AL77">
        <v>8</v>
      </c>
      <c r="AM77">
        <v>1</v>
      </c>
      <c r="AN77">
        <v>174</v>
      </c>
    </row>
    <row r="78" spans="1:40" x14ac:dyDescent="0.2">
      <c r="A78" s="74"/>
      <c r="C78" s="70" t="s">
        <v>87</v>
      </c>
      <c r="M78" s="70" t="s">
        <v>87</v>
      </c>
      <c r="W78" s="70" t="s">
        <v>87</v>
      </c>
      <c r="AG78" s="70" t="s">
        <v>87</v>
      </c>
    </row>
    <row r="79" spans="1:40" x14ac:dyDescent="0.2">
      <c r="A79" s="74"/>
      <c r="B79" t="s">
        <v>88</v>
      </c>
      <c r="C79" t="s">
        <v>86</v>
      </c>
      <c r="D79">
        <f>SUM(D64,D69,D74)</f>
        <v>193</v>
      </c>
      <c r="E79">
        <f>SUM(E64,E69,E74)</f>
        <v>17</v>
      </c>
      <c r="F79">
        <f t="shared" ref="F79:J80" si="64">SUM(F64,F69,F74)</f>
        <v>529</v>
      </c>
      <c r="G79">
        <f t="shared" si="64"/>
        <v>238</v>
      </c>
      <c r="H79">
        <f t="shared" si="64"/>
        <v>26</v>
      </c>
      <c r="I79">
        <f t="shared" si="64"/>
        <v>15</v>
      </c>
      <c r="J79">
        <f t="shared" si="64"/>
        <v>793</v>
      </c>
      <c r="L79" t="s">
        <v>88</v>
      </c>
      <c r="M79" t="s">
        <v>86</v>
      </c>
      <c r="N79">
        <f>SUM(N64,N69,N74)</f>
        <v>349</v>
      </c>
      <c r="O79">
        <f>SUM(O64,O69,O74)</f>
        <v>41</v>
      </c>
      <c r="P79">
        <f>SUM(P64,P69,P74)</f>
        <v>948</v>
      </c>
      <c r="Q79">
        <f t="shared" ref="Q79:T80" si="65">SUM(Q64,Q69,Q74)</f>
        <v>208</v>
      </c>
      <c r="R79">
        <f>SUM(R64,R69,R74)</f>
        <v>12</v>
      </c>
      <c r="S79">
        <f>SUM(S64,S69,S74)</f>
        <v>7</v>
      </c>
      <c r="T79">
        <f>SUM(T64,T69,T74)</f>
        <v>866</v>
      </c>
      <c r="V79" t="s">
        <v>88</v>
      </c>
      <c r="W79" t="s">
        <v>86</v>
      </c>
      <c r="X79">
        <f>SUM(X64,X69,X74)</f>
        <v>42</v>
      </c>
      <c r="Y79">
        <f t="shared" ref="Y79:AD82" si="66">SUM(Y64,Y69,Y74)</f>
        <v>13</v>
      </c>
      <c r="Z79">
        <f t="shared" si="66"/>
        <v>173</v>
      </c>
      <c r="AA79">
        <f t="shared" si="66"/>
        <v>70</v>
      </c>
      <c r="AB79">
        <f>SUM(AB64,AB69,AB74)</f>
        <v>6</v>
      </c>
      <c r="AC79">
        <f>SUM(AC64,AC69,AC74)</f>
        <v>5</v>
      </c>
      <c r="AD79">
        <f>SUM(AD64,AD69,AD74)</f>
        <v>209</v>
      </c>
      <c r="AF79" t="s">
        <v>88</v>
      </c>
      <c r="AG79" t="s">
        <v>86</v>
      </c>
      <c r="AH79">
        <f>SUM(AH64,AH69,AH74)</f>
        <v>446</v>
      </c>
      <c r="AI79">
        <f>SUM(AI64,AI69,AI74)</f>
        <v>44</v>
      </c>
      <c r="AJ79">
        <f>SUM(AJ64,AJ69,AJ74)</f>
        <v>959</v>
      </c>
      <c r="AK79">
        <f t="shared" ref="AK79:AN80" si="67">SUM(AK64,AK69,AK74)</f>
        <v>251</v>
      </c>
      <c r="AL79">
        <f>SUM(AL64,AL69,AL74)</f>
        <v>10</v>
      </c>
      <c r="AM79">
        <f>SUM(AM64,AM69,AM74)</f>
        <v>4</v>
      </c>
      <c r="AN79">
        <f>SUM(AN64,AN69,AN74)</f>
        <v>723</v>
      </c>
    </row>
    <row r="80" spans="1:40" x14ac:dyDescent="0.2">
      <c r="A80" s="74"/>
      <c r="C80" s="69" t="s">
        <v>111</v>
      </c>
      <c r="D80">
        <f t="shared" ref="D80:J83" si="68">SUM(D65,D70,D75)</f>
        <v>183</v>
      </c>
      <c r="E80">
        <f t="shared" si="68"/>
        <v>72</v>
      </c>
      <c r="F80">
        <f>SUM(F65,F70,F75)</f>
        <v>791</v>
      </c>
      <c r="G80">
        <f t="shared" si="64"/>
        <v>339</v>
      </c>
      <c r="H80">
        <f t="shared" si="64"/>
        <v>41</v>
      </c>
      <c r="I80">
        <f t="shared" si="64"/>
        <v>29</v>
      </c>
      <c r="J80">
        <f t="shared" si="64"/>
        <v>1061</v>
      </c>
      <c r="M80" s="69" t="s">
        <v>111</v>
      </c>
      <c r="N80">
        <f t="shared" ref="N80:T83" si="69">SUM(N65,N70,N75)</f>
        <v>186</v>
      </c>
      <c r="O80">
        <f t="shared" si="69"/>
        <v>81</v>
      </c>
      <c r="P80">
        <f>SUM(P65,P70,P75)</f>
        <v>680</v>
      </c>
      <c r="Q80">
        <f t="shared" si="65"/>
        <v>142</v>
      </c>
      <c r="R80">
        <f t="shared" si="65"/>
        <v>8</v>
      </c>
      <c r="S80">
        <f t="shared" si="65"/>
        <v>3</v>
      </c>
      <c r="T80">
        <f t="shared" si="65"/>
        <v>659</v>
      </c>
      <c r="W80" s="69" t="s">
        <v>111</v>
      </c>
      <c r="X80">
        <f t="shared" ref="X80:AD83" si="70">SUM(X65,X70,X75)</f>
        <v>47</v>
      </c>
      <c r="Y80">
        <f t="shared" si="70"/>
        <v>78</v>
      </c>
      <c r="Z80">
        <f t="shared" si="70"/>
        <v>390</v>
      </c>
      <c r="AA80">
        <f t="shared" si="66"/>
        <v>181</v>
      </c>
      <c r="AB80">
        <f t="shared" si="66"/>
        <v>9</v>
      </c>
      <c r="AC80">
        <f t="shared" si="66"/>
        <v>8</v>
      </c>
      <c r="AD80">
        <f t="shared" si="66"/>
        <v>449</v>
      </c>
      <c r="AG80" s="69" t="s">
        <v>111</v>
      </c>
      <c r="AH80">
        <f t="shared" ref="AH80:AN83" si="71">SUM(AH65,AH70,AH75)</f>
        <v>125</v>
      </c>
      <c r="AI80">
        <f t="shared" si="71"/>
        <v>36</v>
      </c>
      <c r="AJ80">
        <f>SUM(AJ65,AJ70,AJ75)</f>
        <v>568</v>
      </c>
      <c r="AK80">
        <f t="shared" si="67"/>
        <v>282</v>
      </c>
      <c r="AL80">
        <f t="shared" si="67"/>
        <v>17</v>
      </c>
      <c r="AM80">
        <f t="shared" si="67"/>
        <v>2</v>
      </c>
      <c r="AN80">
        <f t="shared" si="67"/>
        <v>672</v>
      </c>
    </row>
    <row r="81" spans="1:40" x14ac:dyDescent="0.2">
      <c r="A81" s="74"/>
      <c r="C81" s="70" t="s">
        <v>112</v>
      </c>
      <c r="D81">
        <f t="shared" si="68"/>
        <v>137</v>
      </c>
      <c r="E81">
        <f t="shared" si="68"/>
        <v>90</v>
      </c>
      <c r="F81">
        <f t="shared" si="68"/>
        <v>715</v>
      </c>
      <c r="G81">
        <f t="shared" si="68"/>
        <v>237</v>
      </c>
      <c r="H81">
        <f t="shared" si="68"/>
        <v>26</v>
      </c>
      <c r="I81">
        <f t="shared" si="68"/>
        <v>18</v>
      </c>
      <c r="J81">
        <f t="shared" si="68"/>
        <v>787</v>
      </c>
      <c r="M81" s="70" t="s">
        <v>112</v>
      </c>
      <c r="N81">
        <f t="shared" si="69"/>
        <v>125</v>
      </c>
      <c r="O81">
        <f t="shared" si="69"/>
        <v>97</v>
      </c>
      <c r="P81">
        <f t="shared" si="69"/>
        <v>625</v>
      </c>
      <c r="Q81">
        <f t="shared" si="69"/>
        <v>115</v>
      </c>
      <c r="R81">
        <f t="shared" si="69"/>
        <v>5</v>
      </c>
      <c r="S81">
        <f t="shared" si="69"/>
        <v>3</v>
      </c>
      <c r="T81">
        <f t="shared" si="69"/>
        <v>450</v>
      </c>
      <c r="W81" s="70" t="s">
        <v>112</v>
      </c>
      <c r="X81">
        <f t="shared" si="70"/>
        <v>62</v>
      </c>
      <c r="Y81">
        <f t="shared" si="70"/>
        <v>116</v>
      </c>
      <c r="Z81">
        <f t="shared" si="70"/>
        <v>561</v>
      </c>
      <c r="AA81">
        <f t="shared" si="66"/>
        <v>230</v>
      </c>
      <c r="AB81">
        <f t="shared" si="66"/>
        <v>15</v>
      </c>
      <c r="AC81">
        <f t="shared" si="66"/>
        <v>10</v>
      </c>
      <c r="AD81">
        <f t="shared" si="66"/>
        <v>578</v>
      </c>
      <c r="AG81" s="70" t="s">
        <v>112</v>
      </c>
      <c r="AH81">
        <f t="shared" si="71"/>
        <v>123</v>
      </c>
      <c r="AI81">
        <f t="shared" si="71"/>
        <v>71</v>
      </c>
      <c r="AJ81">
        <f t="shared" si="71"/>
        <v>580</v>
      </c>
      <c r="AK81">
        <f t="shared" si="71"/>
        <v>216</v>
      </c>
      <c r="AL81">
        <f t="shared" si="71"/>
        <v>13</v>
      </c>
      <c r="AM81">
        <f t="shared" si="71"/>
        <v>0</v>
      </c>
      <c r="AN81">
        <f t="shared" si="71"/>
        <v>630</v>
      </c>
    </row>
    <row r="82" spans="1:40" x14ac:dyDescent="0.2">
      <c r="A82" s="74"/>
      <c r="C82" s="70" t="s">
        <v>113</v>
      </c>
      <c r="D82">
        <f t="shared" si="68"/>
        <v>152</v>
      </c>
      <c r="E82">
        <f t="shared" si="68"/>
        <v>115</v>
      </c>
      <c r="F82">
        <f t="shared" si="68"/>
        <v>652</v>
      </c>
      <c r="G82">
        <f t="shared" si="68"/>
        <v>104</v>
      </c>
      <c r="H82">
        <f t="shared" si="68"/>
        <v>10</v>
      </c>
      <c r="I82">
        <f t="shared" si="68"/>
        <v>8</v>
      </c>
      <c r="J82">
        <f t="shared" si="68"/>
        <v>385</v>
      </c>
      <c r="M82" s="70" t="s">
        <v>113</v>
      </c>
      <c r="N82">
        <f t="shared" si="69"/>
        <v>171</v>
      </c>
      <c r="O82">
        <f t="shared" si="69"/>
        <v>56</v>
      </c>
      <c r="P82">
        <f t="shared" si="69"/>
        <v>639</v>
      </c>
      <c r="Q82">
        <f t="shared" si="69"/>
        <v>123</v>
      </c>
      <c r="R82">
        <f t="shared" si="69"/>
        <v>14</v>
      </c>
      <c r="S82">
        <f t="shared" si="69"/>
        <v>5</v>
      </c>
      <c r="T82">
        <f t="shared" si="69"/>
        <v>461</v>
      </c>
      <c r="W82" s="70" t="s">
        <v>113</v>
      </c>
      <c r="X82">
        <f t="shared" si="70"/>
        <v>108</v>
      </c>
      <c r="Y82">
        <f t="shared" si="70"/>
        <v>155</v>
      </c>
      <c r="Z82">
        <f t="shared" si="70"/>
        <v>700</v>
      </c>
      <c r="AA82">
        <f t="shared" si="66"/>
        <v>252</v>
      </c>
      <c r="AB82">
        <f t="shared" si="66"/>
        <v>33</v>
      </c>
      <c r="AC82">
        <f t="shared" si="66"/>
        <v>27</v>
      </c>
      <c r="AD82">
        <f t="shared" si="66"/>
        <v>641</v>
      </c>
      <c r="AG82" s="70" t="s">
        <v>113</v>
      </c>
      <c r="AH82">
        <f t="shared" si="71"/>
        <v>130</v>
      </c>
      <c r="AI82">
        <f t="shared" si="71"/>
        <v>96</v>
      </c>
      <c r="AJ82">
        <f t="shared" si="71"/>
        <v>504</v>
      </c>
      <c r="AK82">
        <f t="shared" si="71"/>
        <v>203</v>
      </c>
      <c r="AL82">
        <f t="shared" si="71"/>
        <v>14</v>
      </c>
      <c r="AM82">
        <f t="shared" si="71"/>
        <v>1</v>
      </c>
      <c r="AN82">
        <f t="shared" si="71"/>
        <v>538</v>
      </c>
    </row>
    <row r="83" spans="1:40" x14ac:dyDescent="0.2">
      <c r="A83" s="74"/>
      <c r="C83" s="70" t="s">
        <v>87</v>
      </c>
      <c r="D83">
        <f t="shared" si="68"/>
        <v>0</v>
      </c>
      <c r="F83">
        <f t="shared" si="68"/>
        <v>0</v>
      </c>
      <c r="G83">
        <f t="shared" si="68"/>
        <v>0</v>
      </c>
      <c r="H83">
        <f t="shared" si="68"/>
        <v>0</v>
      </c>
      <c r="I83">
        <f t="shared" si="68"/>
        <v>0</v>
      </c>
      <c r="J83">
        <f t="shared" si="68"/>
        <v>0</v>
      </c>
      <c r="M83" s="70" t="s">
        <v>87</v>
      </c>
      <c r="N83">
        <f t="shared" si="69"/>
        <v>0</v>
      </c>
      <c r="P83">
        <f t="shared" si="69"/>
        <v>0</v>
      </c>
      <c r="Q83">
        <f t="shared" si="69"/>
        <v>6</v>
      </c>
      <c r="R83">
        <f t="shared" si="69"/>
        <v>0</v>
      </c>
      <c r="S83">
        <f t="shared" si="69"/>
        <v>0</v>
      </c>
      <c r="T83">
        <f t="shared" si="69"/>
        <v>21</v>
      </c>
      <c r="W83" s="70" t="s">
        <v>87</v>
      </c>
      <c r="X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0</v>
      </c>
      <c r="AC83">
        <f t="shared" si="70"/>
        <v>0</v>
      </c>
      <c r="AD83">
        <f t="shared" si="70"/>
        <v>0</v>
      </c>
      <c r="AG83" s="70" t="s">
        <v>87</v>
      </c>
      <c r="AJ83">
        <f t="shared" si="71"/>
        <v>0</v>
      </c>
      <c r="AK83">
        <f t="shared" si="71"/>
        <v>0</v>
      </c>
      <c r="AL83">
        <f t="shared" si="71"/>
        <v>0</v>
      </c>
      <c r="AM83">
        <f t="shared" si="71"/>
        <v>0</v>
      </c>
      <c r="AN83">
        <f t="shared" si="71"/>
        <v>0</v>
      </c>
    </row>
    <row r="84" spans="1:40" x14ac:dyDescent="0.2">
      <c r="A84" s="74"/>
      <c r="B84" t="s">
        <v>91</v>
      </c>
      <c r="C84" t="s">
        <v>86</v>
      </c>
      <c r="D84">
        <f>(D79/F79)*100</f>
        <v>36.483931947069941</v>
      </c>
      <c r="E84">
        <f>(E79/F79)*100</f>
        <v>3.2136105860113422</v>
      </c>
      <c r="G84">
        <f>(G79/J79)*100</f>
        <v>30.012610340479196</v>
      </c>
      <c r="H84" t="s">
        <v>89</v>
      </c>
      <c r="I84" t="s">
        <v>90</v>
      </c>
      <c r="L84" t="s">
        <v>91</v>
      </c>
      <c r="M84" t="s">
        <v>86</v>
      </c>
      <c r="N84">
        <f>(N79/P79)*100</f>
        <v>36.814345991561183</v>
      </c>
      <c r="O84">
        <f>(O79/P79)*100</f>
        <v>4.3248945147679327</v>
      </c>
      <c r="R84" t="s">
        <v>89</v>
      </c>
      <c r="S84" t="s">
        <v>90</v>
      </c>
      <c r="V84" t="s">
        <v>91</v>
      </c>
      <c r="W84" t="s">
        <v>86</v>
      </c>
      <c r="X84">
        <f>(X79/Z79)*100</f>
        <v>24.277456647398843</v>
      </c>
      <c r="Y84">
        <f>(Y79/Z79)*100</f>
        <v>7.5144508670520231</v>
      </c>
      <c r="AB84" t="s">
        <v>89</v>
      </c>
      <c r="AC84" t="s">
        <v>90</v>
      </c>
      <c r="AF84" t="s">
        <v>91</v>
      </c>
      <c r="AG84" t="s">
        <v>86</v>
      </c>
      <c r="AH84">
        <f>(AH79/AJ79)*100</f>
        <v>46.506777893639203</v>
      </c>
      <c r="AI84">
        <f>(AI79/AJ79)*100</f>
        <v>4.5881126173096973</v>
      </c>
      <c r="AL84" t="s">
        <v>89</v>
      </c>
      <c r="AM84" t="s">
        <v>90</v>
      </c>
    </row>
    <row r="85" spans="1:40" x14ac:dyDescent="0.2">
      <c r="A85" s="74"/>
      <c r="C85" s="69" t="s">
        <v>111</v>
      </c>
      <c r="D85">
        <f t="shared" ref="D85:D87" si="72">(D80/F80)*100</f>
        <v>23.13527180783818</v>
      </c>
      <c r="E85">
        <f t="shared" ref="E85:E87" si="73">(E80/F80)*100</f>
        <v>9.1024020227560047</v>
      </c>
      <c r="G85">
        <f t="shared" ref="G85:G87" si="74">(G80/J80)*100</f>
        <v>31.950989632422242</v>
      </c>
      <c r="H85">
        <f>(H79/J79)*100</f>
        <v>3.278688524590164</v>
      </c>
      <c r="I85">
        <f>(I79/G79)*100</f>
        <v>6.3025210084033612</v>
      </c>
      <c r="M85" s="69" t="s">
        <v>111</v>
      </c>
      <c r="N85">
        <f t="shared" ref="N85:N87" si="75">(N80/P80)*100</f>
        <v>27.352941176470591</v>
      </c>
      <c r="O85">
        <f t="shared" ref="O85:O87" si="76">(O80/P80)*100</f>
        <v>11.911764705882351</v>
      </c>
      <c r="Q85">
        <f>(Q79/T79)*100</f>
        <v>24.018475750577366</v>
      </c>
      <c r="R85">
        <f>(R79/T79)*100</f>
        <v>1.3856812933025404</v>
      </c>
      <c r="S85">
        <f>(S79/Q79)*100</f>
        <v>3.3653846153846154</v>
      </c>
      <c r="W85" s="69" t="s">
        <v>111</v>
      </c>
      <c r="X85">
        <f t="shared" ref="X85:X87" si="77">(X80/Z80)*100</f>
        <v>12.051282051282051</v>
      </c>
      <c r="Y85">
        <f t="shared" ref="Y85:Y87" si="78">(Y80/Z80)*100</f>
        <v>20</v>
      </c>
      <c r="AA85">
        <f>(AA79/AD79)*100</f>
        <v>33.492822966507177</v>
      </c>
      <c r="AB85">
        <f>(AB79/AD79)*100</f>
        <v>2.8708133971291865</v>
      </c>
      <c r="AC85">
        <f>(AC79/AA79)*100</f>
        <v>7.1428571428571423</v>
      </c>
      <c r="AG85" s="69" t="s">
        <v>111</v>
      </c>
      <c r="AH85">
        <f t="shared" ref="AH85:AH87" si="79">(AH80/AJ80)*100</f>
        <v>22.007042253521128</v>
      </c>
      <c r="AI85">
        <f t="shared" ref="AI85:AI87" si="80">(AI80/AJ80)*100</f>
        <v>6.3380281690140841</v>
      </c>
      <c r="AK85">
        <f>(AK79/AN79)*100</f>
        <v>34.716459197786996</v>
      </c>
      <c r="AL85">
        <f>(AL79/AN79)*100</f>
        <v>1.3831258644536653</v>
      </c>
      <c r="AM85">
        <f>(AM79/AK79)*100</f>
        <v>1.593625498007968</v>
      </c>
    </row>
    <row r="86" spans="1:40" x14ac:dyDescent="0.2">
      <c r="A86" s="74"/>
      <c r="C86" s="70" t="s">
        <v>112</v>
      </c>
      <c r="D86">
        <f t="shared" si="72"/>
        <v>19.16083916083916</v>
      </c>
      <c r="E86">
        <f t="shared" si="73"/>
        <v>12.587412587412588</v>
      </c>
      <c r="G86">
        <f t="shared" si="74"/>
        <v>30.1143583227446</v>
      </c>
      <c r="H86">
        <f>(H80/J80)*100</f>
        <v>3.8642789820923658</v>
      </c>
      <c r="I86">
        <f>(I80/G80)*100</f>
        <v>8.5545722713864301</v>
      </c>
      <c r="M86" s="70" t="s">
        <v>112</v>
      </c>
      <c r="N86">
        <f t="shared" si="75"/>
        <v>20</v>
      </c>
      <c r="O86">
        <f t="shared" si="76"/>
        <v>15.52</v>
      </c>
      <c r="Q86">
        <f>(Q80/T80)*100</f>
        <v>21.547799696509866</v>
      </c>
      <c r="R86">
        <f>(R80/T80)*100</f>
        <v>1.2139605462822458</v>
      </c>
      <c r="S86">
        <f>(S80/Q80)*100</f>
        <v>2.112676056338028</v>
      </c>
      <c r="W86" s="70" t="s">
        <v>112</v>
      </c>
      <c r="X86">
        <f t="shared" si="77"/>
        <v>11.051693404634582</v>
      </c>
      <c r="Y86">
        <f t="shared" si="78"/>
        <v>20.677361853832444</v>
      </c>
      <c r="AA86">
        <f>(AA80/AD80)*100</f>
        <v>40.311804008908688</v>
      </c>
      <c r="AB86">
        <f>(AB80/AD80)*100</f>
        <v>2.0044543429844097</v>
      </c>
      <c r="AC86">
        <f>(AC80/AA80)*100</f>
        <v>4.4198895027624303</v>
      </c>
      <c r="AG86" s="70" t="s">
        <v>112</v>
      </c>
      <c r="AH86">
        <f t="shared" si="79"/>
        <v>21.206896551724139</v>
      </c>
      <c r="AI86">
        <f t="shared" si="80"/>
        <v>12.241379310344827</v>
      </c>
      <c r="AK86">
        <f>(AK80/AN80)*100</f>
        <v>41.964285714285715</v>
      </c>
      <c r="AL86">
        <f>(AL80/AN80)*100</f>
        <v>2.5297619047619047</v>
      </c>
      <c r="AM86">
        <f>(AM80/AK80)*100</f>
        <v>0.70921985815602839</v>
      </c>
    </row>
    <row r="87" spans="1:40" x14ac:dyDescent="0.2">
      <c r="A87" s="74"/>
      <c r="C87" s="70" t="s">
        <v>113</v>
      </c>
      <c r="D87">
        <f t="shared" si="72"/>
        <v>23.312883435582819</v>
      </c>
      <c r="E87">
        <f t="shared" si="73"/>
        <v>17.638036809815951</v>
      </c>
      <c r="G87">
        <f t="shared" si="74"/>
        <v>27.012987012987011</v>
      </c>
      <c r="H87">
        <f>(H81/J81)*100</f>
        <v>3.3036848792884368</v>
      </c>
      <c r="I87">
        <f>(I81/G81)*100</f>
        <v>7.59493670886076</v>
      </c>
      <c r="M87" s="70" t="s">
        <v>113</v>
      </c>
      <c r="N87">
        <f t="shared" si="75"/>
        <v>26.760563380281688</v>
      </c>
      <c r="O87">
        <f t="shared" si="76"/>
        <v>8.7636932707355246</v>
      </c>
      <c r="Q87">
        <f>(Q81/T81)*100</f>
        <v>25.555555555555554</v>
      </c>
      <c r="R87">
        <f>(R81/T81)*100</f>
        <v>1.1111111111111112</v>
      </c>
      <c r="S87">
        <f>(S81/Q81)*100</f>
        <v>2.6086956521739131</v>
      </c>
      <c r="W87" s="70" t="s">
        <v>113</v>
      </c>
      <c r="X87">
        <f t="shared" si="77"/>
        <v>15.428571428571427</v>
      </c>
      <c r="Y87">
        <f t="shared" si="78"/>
        <v>22.142857142857142</v>
      </c>
      <c r="AA87">
        <f>(AA81/AD81)*100</f>
        <v>39.792387543252595</v>
      </c>
      <c r="AB87">
        <f>(AB81/AD81)*100</f>
        <v>2.5951557093425603</v>
      </c>
      <c r="AC87">
        <f>(AC81/AA81)*100</f>
        <v>4.3478260869565215</v>
      </c>
      <c r="AG87" s="70" t="s">
        <v>113</v>
      </c>
      <c r="AH87">
        <f t="shared" si="79"/>
        <v>25.793650793650798</v>
      </c>
      <c r="AI87">
        <f t="shared" si="80"/>
        <v>19.047619047619047</v>
      </c>
      <c r="AK87">
        <f>(AK81/AN81)*100</f>
        <v>34.285714285714285</v>
      </c>
      <c r="AL87">
        <f>(AL81/AN81)*100</f>
        <v>2.0634920634920633</v>
      </c>
      <c r="AM87">
        <f>(AM81/AK81)*100</f>
        <v>0</v>
      </c>
    </row>
    <row r="88" spans="1:40" x14ac:dyDescent="0.2">
      <c r="A88" s="74"/>
      <c r="C88" s="70" t="s">
        <v>87</v>
      </c>
      <c r="H88">
        <f>(H82/J82)*100</f>
        <v>2.5974025974025974</v>
      </c>
      <c r="I88">
        <f>(I82/G82)*100</f>
        <v>7.6923076923076925</v>
      </c>
      <c r="M88" s="70" t="s">
        <v>87</v>
      </c>
      <c r="Q88">
        <f>(Q82/T82)*100</f>
        <v>26.681127982646419</v>
      </c>
      <c r="R88">
        <f>(R82/T82)*100</f>
        <v>3.0368763557483729</v>
      </c>
      <c r="S88">
        <f>(S82/Q82)*100</f>
        <v>4.0650406504065035</v>
      </c>
      <c r="W88" s="70" t="s">
        <v>87</v>
      </c>
      <c r="AA88">
        <f>(AA82/AD82)*100</f>
        <v>39.313572542901717</v>
      </c>
      <c r="AB88">
        <f>(AB82/AD82)*100</f>
        <v>5.1482059282371297</v>
      </c>
      <c r="AC88">
        <f>(AC82/AA82)*100</f>
        <v>10.714285714285714</v>
      </c>
      <c r="AG88" s="70" t="s">
        <v>87</v>
      </c>
      <c r="AK88">
        <f>(AK82/AN82)*100</f>
        <v>37.732342007434944</v>
      </c>
      <c r="AL88">
        <f>(AL82/AN82)*100</f>
        <v>2.6022304832713754</v>
      </c>
      <c r="AM88">
        <f>(AM82/AK82)*100</f>
        <v>0.49261083743842365</v>
      </c>
    </row>
    <row r="89" spans="1:40" x14ac:dyDescent="0.2">
      <c r="A89" s="74"/>
      <c r="B89" t="s">
        <v>92</v>
      </c>
      <c r="D89">
        <f>SUM(D79:D83)</f>
        <v>665</v>
      </c>
      <c r="E89">
        <f>SUM(E79:E83)</f>
        <v>294</v>
      </c>
      <c r="F89">
        <f t="shared" ref="F89:I89" si="81">SUM(F79:F83)</f>
        <v>2687</v>
      </c>
      <c r="G89">
        <f t="shared" si="81"/>
        <v>918</v>
      </c>
      <c r="H89">
        <f t="shared" si="81"/>
        <v>103</v>
      </c>
      <c r="I89">
        <f t="shared" si="81"/>
        <v>70</v>
      </c>
      <c r="J89">
        <f>SUM(J79:J83)</f>
        <v>3026</v>
      </c>
      <c r="L89" t="s">
        <v>92</v>
      </c>
      <c r="N89">
        <f>SUM(N79:N83)</f>
        <v>831</v>
      </c>
      <c r="O89">
        <f>SUM(O79:O83)</f>
        <v>275</v>
      </c>
      <c r="P89">
        <f>SUM(P79:P83)</f>
        <v>2892</v>
      </c>
      <c r="Q89">
        <f t="shared" ref="Q89:S89" si="82">SUM(Q79:Q83)</f>
        <v>594</v>
      </c>
      <c r="R89">
        <f t="shared" si="82"/>
        <v>39</v>
      </c>
      <c r="S89">
        <f t="shared" si="82"/>
        <v>18</v>
      </c>
      <c r="T89">
        <f>SUM(T79:T83)</f>
        <v>2457</v>
      </c>
      <c r="V89" t="s">
        <v>92</v>
      </c>
      <c r="X89">
        <f>SUM(X79:X83)</f>
        <v>259</v>
      </c>
      <c r="Y89">
        <f>SUM(Y79:Y83)</f>
        <v>362</v>
      </c>
      <c r="Z89">
        <f>SUM(Z79:Z83)</f>
        <v>1824</v>
      </c>
      <c r="AA89">
        <f t="shared" ref="AA89:AC89" si="83">SUM(AA79:AA83)</f>
        <v>733</v>
      </c>
      <c r="AB89">
        <f t="shared" si="83"/>
        <v>63</v>
      </c>
      <c r="AC89">
        <f t="shared" si="83"/>
        <v>50</v>
      </c>
      <c r="AD89">
        <f>SUM(AD79:AD83)</f>
        <v>1877</v>
      </c>
      <c r="AF89" t="s">
        <v>92</v>
      </c>
      <c r="AH89">
        <f>SUM(AH79:AH83)</f>
        <v>824</v>
      </c>
      <c r="AI89">
        <f>SUM(AI79:AI83)</f>
        <v>247</v>
      </c>
      <c r="AJ89">
        <f>SUM(AJ79:AJ83)</f>
        <v>2611</v>
      </c>
      <c r="AK89">
        <f t="shared" ref="AK89:AM89" si="84">SUM(AK79:AK83)</f>
        <v>952</v>
      </c>
      <c r="AL89">
        <f t="shared" si="84"/>
        <v>54</v>
      </c>
      <c r="AM89">
        <f t="shared" si="84"/>
        <v>7</v>
      </c>
      <c r="AN89">
        <f>SUM(AN79:AN83)</f>
        <v>2563</v>
      </c>
    </row>
    <row r="90" spans="1:40" x14ac:dyDescent="0.2">
      <c r="A90" s="74"/>
      <c r="B90" t="s">
        <v>93</v>
      </c>
      <c r="D90">
        <f>(D89/F89)*100</f>
        <v>24.748790472646075</v>
      </c>
      <c r="E90">
        <f>(E89/F89)*100</f>
        <v>10.941570524748791</v>
      </c>
      <c r="G90">
        <f>(G89/J89)*100</f>
        <v>30.337078651685395</v>
      </c>
      <c r="H90">
        <f>(H89/J89)*100</f>
        <v>3.4038334434897553</v>
      </c>
      <c r="I90">
        <f>(I89/G89)*100</f>
        <v>7.6252723311546839</v>
      </c>
      <c r="L90" t="s">
        <v>93</v>
      </c>
      <c r="N90">
        <f>(N89/P89)*100</f>
        <v>28.734439834024894</v>
      </c>
      <c r="O90">
        <f>(O89/P89)*100</f>
        <v>9.5089903181189488</v>
      </c>
      <c r="Q90">
        <f>(Q89/T89)*100</f>
        <v>24.175824175824175</v>
      </c>
      <c r="R90">
        <f>(R89/T89)*100</f>
        <v>1.5873015873015872</v>
      </c>
      <c r="S90">
        <f>(S89/Q89)*100</f>
        <v>3.0303030303030303</v>
      </c>
      <c r="V90" t="s">
        <v>93</v>
      </c>
      <c r="X90">
        <f>(X89/Z89)*100</f>
        <v>14.199561403508772</v>
      </c>
      <c r="Y90">
        <f>(Y89/Z89)*100</f>
        <v>19.846491228070175</v>
      </c>
      <c r="AA90">
        <f>(AA89/AD89)*100</f>
        <v>39.051678209909433</v>
      </c>
      <c r="AB90">
        <f>(AB89/AD89)*100</f>
        <v>3.3564198188598828</v>
      </c>
      <c r="AC90">
        <f>(AC89/AA89)*100</f>
        <v>6.8212824010914055</v>
      </c>
      <c r="AF90" t="s">
        <v>93</v>
      </c>
      <c r="AH90">
        <f>(AH89/AJ89)*100</f>
        <v>31.558789735733434</v>
      </c>
      <c r="AI90">
        <f>(AI89/AJ89)*100</f>
        <v>9.4599770202987354</v>
      </c>
      <c r="AK90">
        <f>(AK89/AN89)*100</f>
        <v>37.143971907920402</v>
      </c>
      <c r="AL90">
        <f>(AL89/AN89)*100</f>
        <v>2.1069059695669137</v>
      </c>
      <c r="AM90">
        <f>(AM89/AK89)*100</f>
        <v>0.73529411764705876</v>
      </c>
    </row>
    <row r="95" spans="1:40" ht="21" x14ac:dyDescent="0.25">
      <c r="B95" s="57"/>
      <c r="C95" s="68" t="s">
        <v>47</v>
      </c>
      <c r="D95" s="68"/>
      <c r="E95" s="68"/>
      <c r="F95" s="57"/>
      <c r="G95" s="67" t="s">
        <v>25</v>
      </c>
      <c r="H95" s="67"/>
      <c r="I95" s="67"/>
      <c r="J95" s="67"/>
      <c r="K95" s="67"/>
      <c r="M95" s="66" t="s">
        <v>70</v>
      </c>
      <c r="N95" s="66"/>
      <c r="O95" s="66"/>
      <c r="P95" s="66"/>
      <c r="Q95" s="66"/>
    </row>
    <row r="96" spans="1:40" ht="16" x14ac:dyDescent="0.2">
      <c r="B96" s="58"/>
      <c r="C96" s="59"/>
      <c r="D96" s="59"/>
      <c r="E96" s="59"/>
      <c r="F96" s="58"/>
      <c r="G96" s="59"/>
      <c r="H96" s="60"/>
      <c r="I96" s="59"/>
      <c r="J96" s="59"/>
      <c r="K96" s="59"/>
      <c r="M96" s="59"/>
      <c r="N96" s="59"/>
      <c r="O96" s="59"/>
      <c r="P96" s="59"/>
      <c r="Q96" s="59"/>
    </row>
    <row r="97" spans="2:17" ht="16" x14ac:dyDescent="0.2">
      <c r="B97" s="63"/>
      <c r="C97" s="64" t="s">
        <v>118</v>
      </c>
      <c r="D97" s="64" t="s">
        <v>119</v>
      </c>
      <c r="E97" s="64" t="s">
        <v>128</v>
      </c>
      <c r="F97" s="64"/>
      <c r="G97" s="64" t="s">
        <v>115</v>
      </c>
      <c r="H97" s="64" t="s">
        <v>116</v>
      </c>
      <c r="I97" s="64" t="s">
        <v>121</v>
      </c>
      <c r="J97" s="64" t="s">
        <v>122</v>
      </c>
      <c r="K97" s="64" t="s">
        <v>123</v>
      </c>
      <c r="M97" s="64" t="s">
        <v>124</v>
      </c>
      <c r="N97" s="64" t="s">
        <v>125</v>
      </c>
      <c r="O97" s="64" t="s">
        <v>129</v>
      </c>
      <c r="P97" s="64" t="s">
        <v>130</v>
      </c>
      <c r="Q97" s="64" t="s">
        <v>131</v>
      </c>
    </row>
    <row r="98" spans="2:17" x14ac:dyDescent="0.2">
      <c r="B98" t="s">
        <v>71</v>
      </c>
      <c r="C98">
        <v>429</v>
      </c>
      <c r="D98">
        <v>466</v>
      </c>
      <c r="E98">
        <v>385</v>
      </c>
      <c r="G98">
        <v>553</v>
      </c>
      <c r="H98">
        <v>648</v>
      </c>
      <c r="I98">
        <v>250</v>
      </c>
      <c r="J98">
        <v>220</v>
      </c>
      <c r="K98">
        <v>454</v>
      </c>
      <c r="M98">
        <v>665</v>
      </c>
      <c r="N98">
        <v>831</v>
      </c>
      <c r="O98">
        <v>259</v>
      </c>
      <c r="P98">
        <v>824</v>
      </c>
      <c r="Q98">
        <v>408</v>
      </c>
    </row>
    <row r="99" spans="2:17" x14ac:dyDescent="0.2">
      <c r="B99" t="s">
        <v>82</v>
      </c>
      <c r="C99">
        <v>423</v>
      </c>
      <c r="D99">
        <v>281</v>
      </c>
      <c r="E99">
        <v>358</v>
      </c>
      <c r="G99">
        <v>541</v>
      </c>
      <c r="H99">
        <v>361</v>
      </c>
      <c r="I99">
        <v>206</v>
      </c>
      <c r="J99">
        <v>221</v>
      </c>
      <c r="K99">
        <v>435</v>
      </c>
      <c r="M99">
        <v>294</v>
      </c>
      <c r="N99">
        <v>275</v>
      </c>
      <c r="O99">
        <v>362</v>
      </c>
      <c r="P99">
        <v>247</v>
      </c>
      <c r="Q99">
        <v>287</v>
      </c>
    </row>
    <row r="100" spans="2:17" x14ac:dyDescent="0.2">
      <c r="B100" t="s">
        <v>83</v>
      </c>
      <c r="C100">
        <v>2350</v>
      </c>
      <c r="D100">
        <v>2305</v>
      </c>
      <c r="E100">
        <v>2148</v>
      </c>
      <c r="G100">
        <v>2817</v>
      </c>
      <c r="H100">
        <v>2571</v>
      </c>
      <c r="I100">
        <v>1669</v>
      </c>
      <c r="J100">
        <v>1400</v>
      </c>
      <c r="K100">
        <v>2156</v>
      </c>
      <c r="M100">
        <v>2687</v>
      </c>
      <c r="N100">
        <v>2892</v>
      </c>
      <c r="O100">
        <v>1824</v>
      </c>
      <c r="P100">
        <v>2611</v>
      </c>
      <c r="Q100">
        <v>1715</v>
      </c>
    </row>
    <row r="102" spans="2:17" x14ac:dyDescent="0.2">
      <c r="B102" t="s">
        <v>84</v>
      </c>
      <c r="C102">
        <v>602</v>
      </c>
      <c r="D102">
        <v>700</v>
      </c>
      <c r="E102">
        <v>698</v>
      </c>
      <c r="G102">
        <v>843</v>
      </c>
      <c r="H102">
        <v>785</v>
      </c>
      <c r="I102">
        <v>764</v>
      </c>
      <c r="J102">
        <v>894</v>
      </c>
      <c r="K102">
        <v>884</v>
      </c>
      <c r="M102">
        <v>918</v>
      </c>
      <c r="N102">
        <v>594</v>
      </c>
      <c r="O102">
        <v>733</v>
      </c>
      <c r="P102">
        <v>952</v>
      </c>
      <c r="Q102">
        <v>600</v>
      </c>
    </row>
    <row r="103" spans="2:17" x14ac:dyDescent="0.2">
      <c r="B103" t="s">
        <v>35</v>
      </c>
      <c r="C103">
        <v>98</v>
      </c>
      <c r="D103">
        <v>96</v>
      </c>
      <c r="E103">
        <v>108</v>
      </c>
      <c r="G103">
        <v>108</v>
      </c>
      <c r="H103">
        <v>91</v>
      </c>
      <c r="I103">
        <v>69</v>
      </c>
      <c r="J103">
        <v>130</v>
      </c>
      <c r="K103">
        <v>109</v>
      </c>
      <c r="M103">
        <v>103</v>
      </c>
      <c r="N103">
        <v>39</v>
      </c>
      <c r="O103">
        <v>63</v>
      </c>
      <c r="P103">
        <v>54</v>
      </c>
      <c r="Q103">
        <v>79</v>
      </c>
    </row>
    <row r="104" spans="2:17" x14ac:dyDescent="0.2">
      <c r="B104" t="s">
        <v>85</v>
      </c>
      <c r="C104">
        <v>71</v>
      </c>
      <c r="D104">
        <v>61</v>
      </c>
      <c r="E104">
        <v>33</v>
      </c>
      <c r="G104">
        <v>53</v>
      </c>
      <c r="H104">
        <v>42</v>
      </c>
      <c r="I104">
        <v>34</v>
      </c>
      <c r="J104">
        <v>86</v>
      </c>
      <c r="K104">
        <v>51</v>
      </c>
      <c r="M104">
        <v>70</v>
      </c>
      <c r="N104">
        <v>18</v>
      </c>
      <c r="O104">
        <v>50</v>
      </c>
      <c r="P104">
        <v>7</v>
      </c>
      <c r="Q104">
        <v>57</v>
      </c>
    </row>
    <row r="105" spans="2:17" x14ac:dyDescent="0.2">
      <c r="B105" t="s">
        <v>83</v>
      </c>
      <c r="C105">
        <v>1837</v>
      </c>
      <c r="D105">
        <v>2469</v>
      </c>
      <c r="E105">
        <v>2620</v>
      </c>
      <c r="G105">
        <v>2770</v>
      </c>
      <c r="H105">
        <v>2430</v>
      </c>
      <c r="I105">
        <v>2435</v>
      </c>
      <c r="J105">
        <v>2371</v>
      </c>
      <c r="K105">
        <v>2403</v>
      </c>
      <c r="M105">
        <v>3026</v>
      </c>
      <c r="N105">
        <v>2457</v>
      </c>
      <c r="O105">
        <v>1877</v>
      </c>
      <c r="P105">
        <v>2563</v>
      </c>
      <c r="Q105">
        <v>1872</v>
      </c>
    </row>
    <row r="106" spans="2:17" x14ac:dyDescent="0.2">
      <c r="B106" t="s">
        <v>48</v>
      </c>
      <c r="C106">
        <f t="shared" ref="C106:K106" si="85">C102-C104</f>
        <v>531</v>
      </c>
      <c r="D106">
        <f t="shared" si="85"/>
        <v>639</v>
      </c>
      <c r="E106">
        <f t="shared" si="85"/>
        <v>665</v>
      </c>
      <c r="G106">
        <f t="shared" si="85"/>
        <v>790</v>
      </c>
      <c r="H106">
        <f t="shared" si="85"/>
        <v>743</v>
      </c>
      <c r="I106">
        <f t="shared" si="85"/>
        <v>730</v>
      </c>
      <c r="J106">
        <f t="shared" si="85"/>
        <v>808</v>
      </c>
      <c r="K106">
        <f t="shared" si="85"/>
        <v>833</v>
      </c>
      <c r="M106">
        <f t="shared" ref="M106:Q106" si="86">M102-M104</f>
        <v>848</v>
      </c>
      <c r="N106">
        <f t="shared" si="86"/>
        <v>576</v>
      </c>
      <c r="O106">
        <f t="shared" si="86"/>
        <v>683</v>
      </c>
      <c r="P106">
        <f t="shared" si="86"/>
        <v>945</v>
      </c>
      <c r="Q106">
        <f t="shared" si="86"/>
        <v>543</v>
      </c>
    </row>
    <row r="107" spans="2:17" x14ac:dyDescent="0.2">
      <c r="B107" t="s">
        <v>49</v>
      </c>
      <c r="C107">
        <f>C103-C104</f>
        <v>27</v>
      </c>
      <c r="D107">
        <f>D103-D104</f>
        <v>35</v>
      </c>
      <c r="E107">
        <f>E103-E104</f>
        <v>75</v>
      </c>
      <c r="G107">
        <f t="shared" ref="G107:K107" si="87">G103-G104</f>
        <v>55</v>
      </c>
      <c r="H107">
        <f t="shared" si="87"/>
        <v>49</v>
      </c>
      <c r="I107">
        <f t="shared" si="87"/>
        <v>35</v>
      </c>
      <c r="J107">
        <f t="shared" si="87"/>
        <v>44</v>
      </c>
      <c r="K107">
        <f t="shared" si="87"/>
        <v>58</v>
      </c>
      <c r="M107">
        <f t="shared" ref="M107:Q107" si="88">M103-M104</f>
        <v>33</v>
      </c>
      <c r="N107">
        <f t="shared" si="88"/>
        <v>21</v>
      </c>
      <c r="O107">
        <f t="shared" si="88"/>
        <v>13</v>
      </c>
      <c r="P107">
        <f t="shared" si="88"/>
        <v>47</v>
      </c>
      <c r="Q107">
        <f t="shared" si="88"/>
        <v>22</v>
      </c>
    </row>
    <row r="111" spans="2:17" x14ac:dyDescent="0.2">
      <c r="B111" t="s">
        <v>43</v>
      </c>
      <c r="C111">
        <f>(C98/C100)*100</f>
        <v>18.25531914893617</v>
      </c>
      <c r="D111">
        <f t="shared" ref="D111:E111" si="89">(D98/D100)*100</f>
        <v>20.216919739696312</v>
      </c>
      <c r="E111">
        <f t="shared" si="89"/>
        <v>17.92364990689013</v>
      </c>
      <c r="G111">
        <f t="shared" ref="G111:K111" si="90">(G98/G100)*100</f>
        <v>19.630812921547747</v>
      </c>
      <c r="H111">
        <f t="shared" si="90"/>
        <v>25.204200700116687</v>
      </c>
      <c r="I111">
        <f t="shared" si="90"/>
        <v>14.979029358897545</v>
      </c>
      <c r="J111">
        <f t="shared" si="90"/>
        <v>15.714285714285714</v>
      </c>
      <c r="K111">
        <f t="shared" si="90"/>
        <v>21.057513914656774</v>
      </c>
      <c r="M111">
        <f>(M98/M100)*100</f>
        <v>24.748790472646075</v>
      </c>
      <c r="N111">
        <f t="shared" ref="M111:P111" si="91">(N98/N100)*100</f>
        <v>28.734439834024894</v>
      </c>
      <c r="O111">
        <f t="shared" si="91"/>
        <v>14.199561403508772</v>
      </c>
      <c r="P111">
        <f t="shared" si="91"/>
        <v>31.558789735733434</v>
      </c>
      <c r="Q111">
        <f>(Q98/Q100)*100</f>
        <v>23.790087463556851</v>
      </c>
    </row>
    <row r="112" spans="2:17" ht="16" x14ac:dyDescent="0.2">
      <c r="B112" t="s">
        <v>108</v>
      </c>
      <c r="C112">
        <f t="shared" ref="C112:E112" si="92">(C99/C100)*100</f>
        <v>18</v>
      </c>
      <c r="D112">
        <f t="shared" si="92"/>
        <v>12.190889370932755</v>
      </c>
      <c r="E112">
        <f t="shared" si="92"/>
        <v>16.666666666666664</v>
      </c>
      <c r="G112">
        <f t="shared" ref="G112:K112" si="93">(G99/G100)*100</f>
        <v>19.204827831025913</v>
      </c>
      <c r="H112">
        <f t="shared" si="93"/>
        <v>14.041229093737845</v>
      </c>
      <c r="I112">
        <f t="shared" si="93"/>
        <v>12.342720191731575</v>
      </c>
      <c r="J112">
        <f t="shared" si="93"/>
        <v>15.785714285714286</v>
      </c>
      <c r="K112">
        <f t="shared" si="93"/>
        <v>20.176252319109462</v>
      </c>
      <c r="M112">
        <f t="shared" ref="M112:Q112" si="94">(M99/M100)*100</f>
        <v>10.941570524748791</v>
      </c>
      <c r="N112">
        <f t="shared" si="94"/>
        <v>9.5089903181189488</v>
      </c>
      <c r="O112" s="75">
        <f t="shared" si="94"/>
        <v>19.846491228070175</v>
      </c>
      <c r="P112">
        <f t="shared" si="94"/>
        <v>9.4599770202987354</v>
      </c>
      <c r="Q112">
        <f t="shared" si="94"/>
        <v>16.73469387755102</v>
      </c>
    </row>
    <row r="113" spans="2:17" x14ac:dyDescent="0.2">
      <c r="B113" t="s">
        <v>51</v>
      </c>
      <c r="C113">
        <f t="shared" ref="C113:E113" si="95">(C102/C105)*100</f>
        <v>32.770821992378877</v>
      </c>
      <c r="D113">
        <f t="shared" si="95"/>
        <v>28.351559335763465</v>
      </c>
      <c r="E113">
        <f t="shared" si="95"/>
        <v>26.641221374045802</v>
      </c>
      <c r="G113">
        <f t="shared" ref="G113:K113" si="96">(G102/G105)*100</f>
        <v>30.433212996389891</v>
      </c>
      <c r="H113">
        <f t="shared" si="96"/>
        <v>32.304526748971192</v>
      </c>
      <c r="I113">
        <f t="shared" si="96"/>
        <v>31.375770020533881</v>
      </c>
      <c r="J113">
        <f t="shared" si="96"/>
        <v>37.705609447490509</v>
      </c>
      <c r="K113">
        <f t="shared" si="96"/>
        <v>36.787349146899707</v>
      </c>
      <c r="M113">
        <f t="shared" ref="M113:N113" si="97">(M102/M105)*100</f>
        <v>30.337078651685395</v>
      </c>
      <c r="N113">
        <f t="shared" si="97"/>
        <v>24.175824175824175</v>
      </c>
      <c r="O113">
        <f>(O102/O105)*100</f>
        <v>39.051678209909433</v>
      </c>
      <c r="P113">
        <f>(P102/P105)*100</f>
        <v>37.143971907920402</v>
      </c>
      <c r="Q113">
        <f>(Q102/Q105)*100</f>
        <v>32.051282051282051</v>
      </c>
    </row>
    <row r="114" spans="2:17" x14ac:dyDescent="0.2">
      <c r="B114" t="s">
        <v>40</v>
      </c>
      <c r="C114">
        <f t="shared" ref="C114:E114" si="98">(C103/C105)*100</f>
        <v>5.3347849755035384</v>
      </c>
      <c r="D114">
        <f t="shared" si="98"/>
        <v>3.8882138517618468</v>
      </c>
      <c r="E114">
        <f t="shared" si="98"/>
        <v>4.1221374045801529</v>
      </c>
      <c r="G114">
        <f t="shared" ref="G114:K114" si="99">(G103/G105)*100</f>
        <v>3.8989169675090252</v>
      </c>
      <c r="H114">
        <f t="shared" si="99"/>
        <v>3.7448559670781894</v>
      </c>
      <c r="I114">
        <f t="shared" si="99"/>
        <v>2.8336755646817249</v>
      </c>
      <c r="J114">
        <f t="shared" si="99"/>
        <v>5.4829185997469425</v>
      </c>
      <c r="K114">
        <f t="shared" si="99"/>
        <v>4.5359966708281316</v>
      </c>
      <c r="M114">
        <f t="shared" ref="M114:Q114" si="100">(M103/M105)*100</f>
        <v>3.4038334434897553</v>
      </c>
      <c r="N114">
        <f t="shared" si="100"/>
        <v>1.5873015873015872</v>
      </c>
      <c r="O114">
        <f t="shared" si="100"/>
        <v>3.3564198188598828</v>
      </c>
      <c r="P114">
        <f t="shared" si="100"/>
        <v>2.1069059695669137</v>
      </c>
      <c r="Q114">
        <f t="shared" si="100"/>
        <v>4.2200854700854702</v>
      </c>
    </row>
    <row r="115" spans="2:17" x14ac:dyDescent="0.2">
      <c r="B115" t="s">
        <v>56</v>
      </c>
      <c r="C115">
        <f t="shared" ref="C115:E115" si="101">(C104/C105)*100</f>
        <v>3.8649972781709305</v>
      </c>
      <c r="D115">
        <f t="shared" si="101"/>
        <v>2.4706358849736736</v>
      </c>
      <c r="E115">
        <f t="shared" si="101"/>
        <v>1.2595419847328244</v>
      </c>
      <c r="G115">
        <f t="shared" ref="G115:K115" si="102">(G104/G105)*100</f>
        <v>1.9133574007220218</v>
      </c>
      <c r="H115">
        <f t="shared" si="102"/>
        <v>1.728395061728395</v>
      </c>
      <c r="I115">
        <f t="shared" si="102"/>
        <v>1.3963039014373717</v>
      </c>
      <c r="J115">
        <f t="shared" si="102"/>
        <v>3.6271615352172075</v>
      </c>
      <c r="K115">
        <f t="shared" si="102"/>
        <v>2.1223470661672907</v>
      </c>
      <c r="M115">
        <f t="shared" ref="M115:Q115" si="103">(M104/M105)*100</f>
        <v>2.313284864507601</v>
      </c>
      <c r="N115">
        <f t="shared" si="103"/>
        <v>0.73260073260073255</v>
      </c>
      <c r="O115">
        <f t="shared" si="103"/>
        <v>2.6638252530633988</v>
      </c>
      <c r="P115">
        <f t="shared" si="103"/>
        <v>0.27311744049941472</v>
      </c>
      <c r="Q115">
        <f t="shared" si="103"/>
        <v>3.0448717948717947</v>
      </c>
    </row>
    <row r="116" spans="2:17" x14ac:dyDescent="0.2">
      <c r="B116" t="s">
        <v>67</v>
      </c>
      <c r="C116">
        <f t="shared" ref="C116:E116" si="104">(C104/C102)*100</f>
        <v>11.794019933554816</v>
      </c>
      <c r="D116">
        <f t="shared" si="104"/>
        <v>8.7142857142857153</v>
      </c>
      <c r="E116">
        <f t="shared" si="104"/>
        <v>4.7277936962750715</v>
      </c>
      <c r="G116">
        <f t="shared" ref="G116:K116" si="105">(G104/G102)*100</f>
        <v>6.2870699881376044</v>
      </c>
      <c r="H116">
        <f t="shared" si="105"/>
        <v>5.3503184713375802</v>
      </c>
      <c r="I116">
        <f t="shared" si="105"/>
        <v>4.4502617801047117</v>
      </c>
      <c r="J116">
        <f t="shared" si="105"/>
        <v>9.6196868008948542</v>
      </c>
      <c r="K116">
        <f t="shared" si="105"/>
        <v>5.7692307692307692</v>
      </c>
      <c r="M116">
        <f t="shared" ref="M116:Q116" si="106">(M104/M102)*100</f>
        <v>7.6252723311546839</v>
      </c>
      <c r="N116">
        <f t="shared" si="106"/>
        <v>3.0303030303030303</v>
      </c>
      <c r="O116">
        <f t="shared" si="106"/>
        <v>6.8212824010914055</v>
      </c>
      <c r="P116">
        <f t="shared" si="106"/>
        <v>0.73529411764705876</v>
      </c>
      <c r="Q116">
        <f t="shared" si="106"/>
        <v>9.5</v>
      </c>
    </row>
    <row r="117" spans="2:17" x14ac:dyDescent="0.2">
      <c r="B117" t="s">
        <v>48</v>
      </c>
      <c r="C117">
        <f t="shared" ref="C117:E117" si="107">(C106/C105)*100</f>
        <v>28.905824714207945</v>
      </c>
      <c r="D117">
        <f t="shared" si="107"/>
        <v>25.880923450789794</v>
      </c>
      <c r="E117">
        <f t="shared" si="107"/>
        <v>25.381679389312978</v>
      </c>
      <c r="G117">
        <f t="shared" ref="G117:K117" si="108">(G106/G105)*100</f>
        <v>28.51985559566787</v>
      </c>
      <c r="H117">
        <f t="shared" si="108"/>
        <v>30.576131687242796</v>
      </c>
      <c r="I117">
        <f t="shared" si="108"/>
        <v>29.979466119096511</v>
      </c>
      <c r="J117">
        <f t="shared" si="108"/>
        <v>34.078447912273305</v>
      </c>
      <c r="K117">
        <f t="shared" si="108"/>
        <v>34.665002080732414</v>
      </c>
      <c r="M117">
        <f t="shared" ref="M117:Q117" si="109">(M106/M105)*100</f>
        <v>28.023793787177791</v>
      </c>
      <c r="N117">
        <f t="shared" si="109"/>
        <v>23.443223443223442</v>
      </c>
      <c r="O117">
        <f t="shared" si="109"/>
        <v>36.387852956846025</v>
      </c>
      <c r="P117">
        <f t="shared" si="109"/>
        <v>36.87085446742099</v>
      </c>
      <c r="Q117">
        <f t="shared" si="109"/>
        <v>29.006410256410259</v>
      </c>
    </row>
    <row r="118" spans="2:17" x14ac:dyDescent="0.2">
      <c r="B118" t="s">
        <v>109</v>
      </c>
      <c r="C118">
        <f t="shared" ref="C118:E118" si="110">(C107/C105)*100</f>
        <v>1.4697876973326074</v>
      </c>
      <c r="D118">
        <f t="shared" si="110"/>
        <v>1.4175779667881734</v>
      </c>
      <c r="E118">
        <f t="shared" si="110"/>
        <v>2.8625954198473282</v>
      </c>
      <c r="G118">
        <f t="shared" ref="G118:K118" si="111">(G107/G105)*100</f>
        <v>1.9855595667870036</v>
      </c>
      <c r="H118">
        <f t="shared" si="111"/>
        <v>2.0164609053497942</v>
      </c>
      <c r="I118">
        <f t="shared" si="111"/>
        <v>1.4373716632443532</v>
      </c>
      <c r="J118">
        <f t="shared" si="111"/>
        <v>1.8557570645297343</v>
      </c>
      <c r="K118">
        <f t="shared" si="111"/>
        <v>2.4136496046608404</v>
      </c>
      <c r="M118">
        <f t="shared" ref="M118:Q118" si="112">(M107/M105)*100</f>
        <v>1.0905485789821545</v>
      </c>
      <c r="N118">
        <f t="shared" si="112"/>
        <v>0.85470085470085477</v>
      </c>
      <c r="O118">
        <f t="shared" si="112"/>
        <v>0.69259456579648371</v>
      </c>
      <c r="P118">
        <f t="shared" si="112"/>
        <v>1.8337885290674989</v>
      </c>
      <c r="Q118">
        <f t="shared" si="112"/>
        <v>1.1752136752136753</v>
      </c>
    </row>
  </sheetData>
  <mergeCells count="22">
    <mergeCell ref="C95:E95"/>
    <mergeCell ref="G95:K95"/>
    <mergeCell ref="M95:Q95"/>
    <mergeCell ref="C96:E96"/>
    <mergeCell ref="G96:H96"/>
    <mergeCell ref="I96:K96"/>
    <mergeCell ref="M96:Q96"/>
    <mergeCell ref="AH1:AN1"/>
    <mergeCell ref="AR1:AX1"/>
    <mergeCell ref="A62:A90"/>
    <mergeCell ref="D62:J62"/>
    <mergeCell ref="N62:T62"/>
    <mergeCell ref="X62:AD62"/>
    <mergeCell ref="AH62:AN62"/>
    <mergeCell ref="A1:A29"/>
    <mergeCell ref="D1:J1"/>
    <mergeCell ref="N1:T1"/>
    <mergeCell ref="X1:AD1"/>
    <mergeCell ref="A31:A59"/>
    <mergeCell ref="D31:J31"/>
    <mergeCell ref="N31:T31"/>
    <mergeCell ref="X31:A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Mice Naph D5 total</vt:lpstr>
      <vt:lpstr>Day 5 Napthalene</vt:lpstr>
      <vt:lpstr>D20 Napthalen</vt:lpstr>
      <vt:lpstr>Cornoil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Eenjes</dc:creator>
  <cp:lastModifiedBy>E Eenjes</cp:lastModifiedBy>
  <dcterms:created xsi:type="dcterms:W3CDTF">2018-12-28T11:05:05Z</dcterms:created>
  <dcterms:modified xsi:type="dcterms:W3CDTF">2020-04-05T10:22:09Z</dcterms:modified>
</cp:coreProperties>
</file>