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W:\CurrentGroupMembersRottierLab\711671\ActiveManuscripts\Evelien Eenjes\Sox21 paper\eLife\Revision\EE 17052021 and Excel files\"/>
    </mc:Choice>
  </mc:AlternateContent>
  <bookViews>
    <workbookView xWindow="0" yWindow="0" windowWidth="28800" windowHeight="12300" firstSheet="1" activeTab="2"/>
  </bookViews>
  <sheets>
    <sheet name="Fig.7B S6CFOXJ1TRP63 S2 S21 int" sheetId="6" r:id="rId1"/>
    <sheet name="Fig. 7C DOTPLOT SOX21" sheetId="8" r:id="rId2"/>
    <sheet name="Fig 7C DOTPLOT SOX2" sheetId="9" r:id="rId3"/>
    <sheet name="Fig 7D Counting FOXJ1" sheetId="1" r:id="rId4"/>
    <sheet name="Fig 7E Sup Fig 6G MUC5B TUBIV" sheetId="4" r:id="rId5"/>
    <sheet name="Sup. Fig 6D DOTPLOT FOXJ1" sheetId="5" r:id="rId6"/>
    <sheet name="Sup. Fig 6D DOTPLOT TRP63" sheetId="7" r:id="rId7"/>
    <sheet name="Sup. Fig 6F SOX2  int." sheetId="2" r:id="rId8"/>
    <sheet name="Sup. Fig 6F SOX21 int." sheetId="3" r:id="rId9"/>
  </sheets>
  <externalReferences>
    <externalReference r:id="rId10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3" i="9" l="1"/>
  <c r="D73" i="9"/>
  <c r="K72" i="9"/>
  <c r="E72" i="9"/>
  <c r="K71" i="9"/>
  <c r="E71" i="9"/>
  <c r="K70" i="9"/>
  <c r="E70" i="9"/>
  <c r="K69" i="9"/>
  <c r="E69" i="9"/>
  <c r="K68" i="9"/>
  <c r="E68" i="9"/>
  <c r="K67" i="9"/>
  <c r="E67" i="9"/>
  <c r="K66" i="9"/>
  <c r="E66" i="9"/>
  <c r="K65" i="9"/>
  <c r="E65" i="9"/>
  <c r="K64" i="9"/>
  <c r="E64" i="9"/>
  <c r="K63" i="9"/>
  <c r="E63" i="9"/>
  <c r="K62" i="9"/>
  <c r="E62" i="9"/>
  <c r="K61" i="9"/>
  <c r="E61" i="9"/>
  <c r="K60" i="9"/>
  <c r="E60" i="9"/>
  <c r="K59" i="9"/>
  <c r="E59" i="9"/>
  <c r="K58" i="9"/>
  <c r="E58" i="9"/>
  <c r="K57" i="9"/>
  <c r="E57" i="9"/>
  <c r="K56" i="9"/>
  <c r="E56" i="9"/>
  <c r="K55" i="9"/>
  <c r="E55" i="9"/>
  <c r="K54" i="9"/>
  <c r="E54" i="9"/>
  <c r="K53" i="9"/>
  <c r="E53" i="9"/>
  <c r="K52" i="9"/>
  <c r="E52" i="9"/>
  <c r="K51" i="9"/>
  <c r="E51" i="9"/>
  <c r="K50" i="9"/>
  <c r="E50" i="9"/>
  <c r="K49" i="9"/>
  <c r="E49" i="9"/>
  <c r="K48" i="9"/>
  <c r="E48" i="9"/>
  <c r="K47" i="9"/>
  <c r="E47" i="9"/>
  <c r="K46" i="9"/>
  <c r="E46" i="9"/>
  <c r="K45" i="9"/>
  <c r="E45" i="9"/>
  <c r="K44" i="9"/>
  <c r="E44" i="9"/>
  <c r="K43" i="9"/>
  <c r="E43" i="9"/>
  <c r="K42" i="9"/>
  <c r="E42" i="9"/>
  <c r="K41" i="9"/>
  <c r="E41" i="9"/>
  <c r="K40" i="9"/>
  <c r="E40" i="9"/>
  <c r="K39" i="9"/>
  <c r="E39" i="9"/>
  <c r="K38" i="9"/>
  <c r="E38" i="9"/>
  <c r="K37" i="9"/>
  <c r="E37" i="9"/>
  <c r="K36" i="9"/>
  <c r="E36" i="9"/>
  <c r="K35" i="9"/>
  <c r="E35" i="9"/>
  <c r="K34" i="9"/>
  <c r="E34" i="9"/>
  <c r="K33" i="9"/>
  <c r="E33" i="9"/>
  <c r="K32" i="9"/>
  <c r="E32" i="9"/>
  <c r="K31" i="9"/>
  <c r="E31" i="9"/>
  <c r="K30" i="9"/>
  <c r="E30" i="9"/>
  <c r="K29" i="9"/>
  <c r="E29" i="9"/>
  <c r="K28" i="9"/>
  <c r="E28" i="9"/>
  <c r="K27" i="9"/>
  <c r="E27" i="9"/>
  <c r="K26" i="9"/>
  <c r="E26" i="9"/>
  <c r="K25" i="9"/>
  <c r="E25" i="9"/>
  <c r="K24" i="9"/>
  <c r="E24" i="9"/>
  <c r="K23" i="9"/>
  <c r="E23" i="9"/>
  <c r="K22" i="9"/>
  <c r="E22" i="9"/>
  <c r="K21" i="9"/>
  <c r="E21" i="9"/>
  <c r="K20" i="9"/>
  <c r="E20" i="9"/>
  <c r="K19" i="9"/>
  <c r="E19" i="9"/>
  <c r="K18" i="9"/>
  <c r="E18" i="9"/>
  <c r="K17" i="9"/>
  <c r="E17" i="9"/>
  <c r="K16" i="9"/>
  <c r="E16" i="9"/>
  <c r="K15" i="9"/>
  <c r="E15" i="9"/>
  <c r="K14" i="9"/>
  <c r="E14" i="9"/>
  <c r="K13" i="9"/>
  <c r="E13" i="9"/>
  <c r="K12" i="9"/>
  <c r="E12" i="9"/>
  <c r="K11" i="9"/>
  <c r="E11" i="9"/>
  <c r="K10" i="9"/>
  <c r="E10" i="9"/>
  <c r="K9" i="9"/>
  <c r="E9" i="9"/>
  <c r="K8" i="9"/>
  <c r="E8" i="9"/>
  <c r="J73" i="8"/>
  <c r="D73" i="8"/>
  <c r="K72" i="8"/>
  <c r="E72" i="8"/>
  <c r="K71" i="8"/>
  <c r="E71" i="8"/>
  <c r="K70" i="8"/>
  <c r="E70" i="8"/>
  <c r="K69" i="8"/>
  <c r="E69" i="8"/>
  <c r="K68" i="8"/>
  <c r="E68" i="8"/>
  <c r="K67" i="8"/>
  <c r="E67" i="8"/>
  <c r="K66" i="8"/>
  <c r="E66" i="8"/>
  <c r="K65" i="8"/>
  <c r="E65" i="8"/>
  <c r="K64" i="8"/>
  <c r="E64" i="8"/>
  <c r="K63" i="8"/>
  <c r="E63" i="8"/>
  <c r="K62" i="8"/>
  <c r="E62" i="8"/>
  <c r="K61" i="8"/>
  <c r="E61" i="8"/>
  <c r="K60" i="8"/>
  <c r="E60" i="8"/>
  <c r="K59" i="8"/>
  <c r="E59" i="8"/>
  <c r="K58" i="8"/>
  <c r="E58" i="8"/>
  <c r="K57" i="8"/>
  <c r="E57" i="8"/>
  <c r="K56" i="8"/>
  <c r="E56" i="8"/>
  <c r="K55" i="8"/>
  <c r="E55" i="8"/>
  <c r="K54" i="8"/>
  <c r="E54" i="8"/>
  <c r="K53" i="8"/>
  <c r="E53" i="8"/>
  <c r="K52" i="8"/>
  <c r="E52" i="8"/>
  <c r="K51" i="8"/>
  <c r="E51" i="8"/>
  <c r="K50" i="8"/>
  <c r="E50" i="8"/>
  <c r="K49" i="8"/>
  <c r="E49" i="8"/>
  <c r="K48" i="8"/>
  <c r="E48" i="8"/>
  <c r="K47" i="8"/>
  <c r="E47" i="8"/>
  <c r="K46" i="8"/>
  <c r="E46" i="8"/>
  <c r="K45" i="8"/>
  <c r="E45" i="8"/>
  <c r="K44" i="8"/>
  <c r="E44" i="8"/>
  <c r="K43" i="8"/>
  <c r="E43" i="8"/>
  <c r="K42" i="8"/>
  <c r="E42" i="8"/>
  <c r="K41" i="8"/>
  <c r="E41" i="8"/>
  <c r="K40" i="8"/>
  <c r="E40" i="8"/>
  <c r="K39" i="8"/>
  <c r="E39" i="8"/>
  <c r="K38" i="8"/>
  <c r="E38" i="8"/>
  <c r="K37" i="8"/>
  <c r="E37" i="8"/>
  <c r="K36" i="8"/>
  <c r="E36" i="8"/>
  <c r="K35" i="8"/>
  <c r="E35" i="8"/>
  <c r="K34" i="8"/>
  <c r="E34" i="8"/>
  <c r="K33" i="8"/>
  <c r="E33" i="8"/>
  <c r="K32" i="8"/>
  <c r="E32" i="8"/>
  <c r="K31" i="8"/>
  <c r="E31" i="8"/>
  <c r="K30" i="8"/>
  <c r="E30" i="8"/>
  <c r="K29" i="8"/>
  <c r="E29" i="8"/>
  <c r="K28" i="8"/>
  <c r="E28" i="8"/>
  <c r="K27" i="8"/>
  <c r="E27" i="8"/>
  <c r="K26" i="8"/>
  <c r="E26" i="8"/>
  <c r="K25" i="8"/>
  <c r="E25" i="8"/>
  <c r="K24" i="8"/>
  <c r="E24" i="8"/>
  <c r="K23" i="8"/>
  <c r="E23" i="8"/>
  <c r="K22" i="8"/>
  <c r="E22" i="8"/>
  <c r="K21" i="8"/>
  <c r="E21" i="8"/>
  <c r="K20" i="8"/>
  <c r="E20" i="8"/>
  <c r="K19" i="8"/>
  <c r="E19" i="8"/>
  <c r="K18" i="8"/>
  <c r="E18" i="8"/>
  <c r="K17" i="8"/>
  <c r="E17" i="8"/>
  <c r="K16" i="8"/>
  <c r="E16" i="8"/>
  <c r="K15" i="8"/>
  <c r="E15" i="8"/>
  <c r="K14" i="8"/>
  <c r="E14" i="8"/>
  <c r="K13" i="8"/>
  <c r="E13" i="8"/>
  <c r="K12" i="8"/>
  <c r="E12" i="8"/>
  <c r="K11" i="8"/>
  <c r="E11" i="8"/>
  <c r="K10" i="8"/>
  <c r="E10" i="8"/>
  <c r="K9" i="8"/>
  <c r="E9" i="8"/>
  <c r="K8" i="8"/>
  <c r="E8" i="8"/>
  <c r="L108" i="7"/>
  <c r="N39" i="7" s="1"/>
  <c r="K108" i="7"/>
  <c r="E108" i="7"/>
  <c r="D108" i="7"/>
  <c r="F40" i="7" s="1"/>
  <c r="N107" i="7"/>
  <c r="M107" i="7"/>
  <c r="G107" i="7"/>
  <c r="N106" i="7"/>
  <c r="M106" i="7"/>
  <c r="G106" i="7"/>
  <c r="N105" i="7"/>
  <c r="M105" i="7"/>
  <c r="G105" i="7"/>
  <c r="N104" i="7"/>
  <c r="M104" i="7"/>
  <c r="G104" i="7"/>
  <c r="N103" i="7"/>
  <c r="M103" i="7"/>
  <c r="G103" i="7"/>
  <c r="N102" i="7"/>
  <c r="M102" i="7"/>
  <c r="G102" i="7"/>
  <c r="N101" i="7"/>
  <c r="M101" i="7"/>
  <c r="G101" i="7"/>
  <c r="N100" i="7"/>
  <c r="M100" i="7"/>
  <c r="G100" i="7"/>
  <c r="N99" i="7"/>
  <c r="M99" i="7"/>
  <c r="G99" i="7"/>
  <c r="N98" i="7"/>
  <c r="M98" i="7"/>
  <c r="G98" i="7"/>
  <c r="N97" i="7"/>
  <c r="M97" i="7"/>
  <c r="G97" i="7"/>
  <c r="N96" i="7"/>
  <c r="M96" i="7"/>
  <c r="G96" i="7"/>
  <c r="N95" i="7"/>
  <c r="M95" i="7"/>
  <c r="G95" i="7"/>
  <c r="N94" i="7"/>
  <c r="M94" i="7"/>
  <c r="G94" i="7"/>
  <c r="N93" i="7"/>
  <c r="M93" i="7"/>
  <c r="G93" i="7"/>
  <c r="N92" i="7"/>
  <c r="M92" i="7"/>
  <c r="G92" i="7"/>
  <c r="N91" i="7"/>
  <c r="M91" i="7"/>
  <c r="G91" i="7"/>
  <c r="N90" i="7"/>
  <c r="M90" i="7"/>
  <c r="G90" i="7"/>
  <c r="N89" i="7"/>
  <c r="M89" i="7"/>
  <c r="G89" i="7"/>
  <c r="N88" i="7"/>
  <c r="M88" i="7"/>
  <c r="G88" i="7"/>
  <c r="N87" i="7"/>
  <c r="M87" i="7"/>
  <c r="G87" i="7"/>
  <c r="N86" i="7"/>
  <c r="M86" i="7"/>
  <c r="G86" i="7"/>
  <c r="N85" i="7"/>
  <c r="M85" i="7"/>
  <c r="G85" i="7"/>
  <c r="N84" i="7"/>
  <c r="M84" i="7"/>
  <c r="G84" i="7"/>
  <c r="N83" i="7"/>
  <c r="M83" i="7"/>
  <c r="G83" i="7"/>
  <c r="F83" i="7"/>
  <c r="N82" i="7"/>
  <c r="M82" i="7"/>
  <c r="G82" i="7"/>
  <c r="F82" i="7"/>
  <c r="N81" i="7"/>
  <c r="M81" i="7"/>
  <c r="G81" i="7"/>
  <c r="F81" i="7"/>
  <c r="N80" i="7"/>
  <c r="M80" i="7"/>
  <c r="G80" i="7"/>
  <c r="F80" i="7"/>
  <c r="N79" i="7"/>
  <c r="M79" i="7"/>
  <c r="G79" i="7"/>
  <c r="F79" i="7"/>
  <c r="N78" i="7"/>
  <c r="M78" i="7"/>
  <c r="G78" i="7"/>
  <c r="F78" i="7"/>
  <c r="N77" i="7"/>
  <c r="M77" i="7"/>
  <c r="G77" i="7"/>
  <c r="F77" i="7"/>
  <c r="N76" i="7"/>
  <c r="M76" i="7"/>
  <c r="G76" i="7"/>
  <c r="F76" i="7"/>
  <c r="N75" i="7"/>
  <c r="M75" i="7"/>
  <c r="G75" i="7"/>
  <c r="F75" i="7"/>
  <c r="N74" i="7"/>
  <c r="M74" i="7"/>
  <c r="G74" i="7"/>
  <c r="F74" i="7"/>
  <c r="N73" i="7"/>
  <c r="M73" i="7"/>
  <c r="G73" i="7"/>
  <c r="F73" i="7"/>
  <c r="N72" i="7"/>
  <c r="M72" i="7"/>
  <c r="G72" i="7"/>
  <c r="F72" i="7"/>
  <c r="N71" i="7"/>
  <c r="M71" i="7"/>
  <c r="G71" i="7"/>
  <c r="F71" i="7"/>
  <c r="N70" i="7"/>
  <c r="M70" i="7"/>
  <c r="G70" i="7"/>
  <c r="F70" i="7"/>
  <c r="N69" i="7"/>
  <c r="M69" i="7"/>
  <c r="G69" i="7"/>
  <c r="F69" i="7"/>
  <c r="N68" i="7"/>
  <c r="M68" i="7"/>
  <c r="G68" i="7"/>
  <c r="F68" i="7"/>
  <c r="N67" i="7"/>
  <c r="M67" i="7"/>
  <c r="G67" i="7"/>
  <c r="F67" i="7"/>
  <c r="N66" i="7"/>
  <c r="M66" i="7"/>
  <c r="G66" i="7"/>
  <c r="F66" i="7"/>
  <c r="N65" i="7"/>
  <c r="M65" i="7"/>
  <c r="G65" i="7"/>
  <c r="F65" i="7"/>
  <c r="N64" i="7"/>
  <c r="M64" i="7"/>
  <c r="G64" i="7"/>
  <c r="F64" i="7"/>
  <c r="N63" i="7"/>
  <c r="M63" i="7"/>
  <c r="G63" i="7"/>
  <c r="F63" i="7"/>
  <c r="N62" i="7"/>
  <c r="M62" i="7"/>
  <c r="G62" i="7"/>
  <c r="F62" i="7"/>
  <c r="N61" i="7"/>
  <c r="M61" i="7"/>
  <c r="G61" i="7"/>
  <c r="F61" i="7"/>
  <c r="N60" i="7"/>
  <c r="M60" i="7"/>
  <c r="G60" i="7"/>
  <c r="F60" i="7"/>
  <c r="N59" i="7"/>
  <c r="M59" i="7"/>
  <c r="G59" i="7"/>
  <c r="F59" i="7"/>
  <c r="N58" i="7"/>
  <c r="M58" i="7"/>
  <c r="G58" i="7"/>
  <c r="F58" i="7"/>
  <c r="N57" i="7"/>
  <c r="M57" i="7"/>
  <c r="G57" i="7"/>
  <c r="F57" i="7"/>
  <c r="N56" i="7"/>
  <c r="M56" i="7"/>
  <c r="G56" i="7"/>
  <c r="F56" i="7"/>
  <c r="N55" i="7"/>
  <c r="M55" i="7"/>
  <c r="G55" i="7"/>
  <c r="F55" i="7"/>
  <c r="N54" i="7"/>
  <c r="M54" i="7"/>
  <c r="G54" i="7"/>
  <c r="F54" i="7"/>
  <c r="N53" i="7"/>
  <c r="M53" i="7"/>
  <c r="G53" i="7"/>
  <c r="F53" i="7"/>
  <c r="N52" i="7"/>
  <c r="M52" i="7"/>
  <c r="G52" i="7"/>
  <c r="F52" i="7"/>
  <c r="N51" i="7"/>
  <c r="M51" i="7"/>
  <c r="G51" i="7"/>
  <c r="F51" i="7"/>
  <c r="N50" i="7"/>
  <c r="M50" i="7"/>
  <c r="G50" i="7"/>
  <c r="F50" i="7"/>
  <c r="N49" i="7"/>
  <c r="M49" i="7"/>
  <c r="G49" i="7"/>
  <c r="F49" i="7"/>
  <c r="N48" i="7"/>
  <c r="M48" i="7"/>
  <c r="G48" i="7"/>
  <c r="F48" i="7"/>
  <c r="N47" i="7"/>
  <c r="M47" i="7"/>
  <c r="G47" i="7"/>
  <c r="F47" i="7"/>
  <c r="N46" i="7"/>
  <c r="M46" i="7"/>
  <c r="G46" i="7"/>
  <c r="F46" i="7"/>
  <c r="N45" i="7"/>
  <c r="M45" i="7"/>
  <c r="G45" i="7"/>
  <c r="F45" i="7"/>
  <c r="N44" i="7"/>
  <c r="M44" i="7"/>
  <c r="G44" i="7"/>
  <c r="F44" i="7"/>
  <c r="N43" i="7"/>
  <c r="M43" i="7"/>
  <c r="G43" i="7"/>
  <c r="F43" i="7"/>
  <c r="N42" i="7"/>
  <c r="M42" i="7"/>
  <c r="G42" i="7"/>
  <c r="F42" i="7"/>
  <c r="N41" i="7"/>
  <c r="M41" i="7"/>
  <c r="G41" i="7"/>
  <c r="F41" i="7"/>
  <c r="N40" i="7"/>
  <c r="M40" i="7"/>
  <c r="G40" i="7"/>
  <c r="M39" i="7"/>
  <c r="G39" i="7"/>
  <c r="N38" i="7"/>
  <c r="M38" i="7"/>
  <c r="G38" i="7"/>
  <c r="N37" i="7"/>
  <c r="M37" i="7"/>
  <c r="G37" i="7"/>
  <c r="N36" i="7"/>
  <c r="M36" i="7"/>
  <c r="G36" i="7"/>
  <c r="N35" i="7"/>
  <c r="M35" i="7"/>
  <c r="G35" i="7"/>
  <c r="N34" i="7"/>
  <c r="M34" i="7"/>
  <c r="G34" i="7"/>
  <c r="N33" i="7"/>
  <c r="M33" i="7"/>
  <c r="G33" i="7"/>
  <c r="N32" i="7"/>
  <c r="M32" i="7"/>
  <c r="G32" i="7"/>
  <c r="N31" i="7"/>
  <c r="M31" i="7"/>
  <c r="G31" i="7"/>
  <c r="N30" i="7"/>
  <c r="M30" i="7"/>
  <c r="G30" i="7"/>
  <c r="N29" i="7"/>
  <c r="M29" i="7"/>
  <c r="G29" i="7"/>
  <c r="N28" i="7"/>
  <c r="M28" i="7"/>
  <c r="G28" i="7"/>
  <c r="N27" i="7"/>
  <c r="M27" i="7"/>
  <c r="G27" i="7"/>
  <c r="N26" i="7"/>
  <c r="M26" i="7"/>
  <c r="G26" i="7"/>
  <c r="N25" i="7"/>
  <c r="M25" i="7"/>
  <c r="G25" i="7"/>
  <c r="N24" i="7"/>
  <c r="M24" i="7"/>
  <c r="G24" i="7"/>
  <c r="N23" i="7"/>
  <c r="M23" i="7"/>
  <c r="G23" i="7"/>
  <c r="N22" i="7"/>
  <c r="M22" i="7"/>
  <c r="G22" i="7"/>
  <c r="N21" i="7"/>
  <c r="M21" i="7"/>
  <c r="G21" i="7"/>
  <c r="N20" i="7"/>
  <c r="M20" i="7"/>
  <c r="G20" i="7"/>
  <c r="N19" i="7"/>
  <c r="M19" i="7"/>
  <c r="G19" i="7"/>
  <c r="N18" i="7"/>
  <c r="M18" i="7"/>
  <c r="G18" i="7"/>
  <c r="N17" i="7"/>
  <c r="M17" i="7"/>
  <c r="G17" i="7"/>
  <c r="N16" i="7"/>
  <c r="M16" i="7"/>
  <c r="G16" i="7"/>
  <c r="N15" i="7"/>
  <c r="M15" i="7"/>
  <c r="G15" i="7"/>
  <c r="N14" i="7"/>
  <c r="M14" i="7"/>
  <c r="G14" i="7"/>
  <c r="N13" i="7"/>
  <c r="M13" i="7"/>
  <c r="G13" i="7"/>
  <c r="N12" i="7"/>
  <c r="M12" i="7"/>
  <c r="G12" i="7"/>
  <c r="N11" i="7"/>
  <c r="M11" i="7"/>
  <c r="G11" i="7"/>
  <c r="N10" i="7"/>
  <c r="M10" i="7"/>
  <c r="G10" i="7"/>
  <c r="N9" i="7"/>
  <c r="M9" i="7"/>
  <c r="G9" i="7"/>
  <c r="N8" i="7"/>
  <c r="M8" i="7"/>
  <c r="G8" i="7"/>
  <c r="L4" i="6"/>
  <c r="L33" i="6" s="1"/>
  <c r="M4" i="6"/>
  <c r="N4" i="6"/>
  <c r="O4" i="6"/>
  <c r="H5" i="6"/>
  <c r="L5" i="6"/>
  <c r="M5" i="6"/>
  <c r="M34" i="6" s="1"/>
  <c r="N5" i="6"/>
  <c r="O5" i="6"/>
  <c r="I6" i="6"/>
  <c r="K7" i="6"/>
  <c r="D8" i="6"/>
  <c r="H4" i="6" s="1"/>
  <c r="E8" i="6"/>
  <c r="I5" i="6" s="1"/>
  <c r="G8" i="6"/>
  <c r="K6" i="6" s="1"/>
  <c r="L10" i="6"/>
  <c r="M10" i="6"/>
  <c r="M33" i="6" s="1"/>
  <c r="N10" i="6"/>
  <c r="O10" i="6"/>
  <c r="I11" i="6"/>
  <c r="L11" i="6"/>
  <c r="M11" i="6"/>
  <c r="N11" i="6"/>
  <c r="O11" i="6"/>
  <c r="K12" i="6"/>
  <c r="D14" i="6"/>
  <c r="H13" i="6" s="1"/>
  <c r="E14" i="6"/>
  <c r="I10" i="6" s="1"/>
  <c r="G14" i="6"/>
  <c r="K11" i="6" s="1"/>
  <c r="L16" i="6"/>
  <c r="M16" i="6"/>
  <c r="N16" i="6"/>
  <c r="N33" i="6" s="1"/>
  <c r="O16" i="6"/>
  <c r="K17" i="6"/>
  <c r="L17" i="6"/>
  <c r="M17" i="6"/>
  <c r="N17" i="6"/>
  <c r="O17" i="6"/>
  <c r="O34" i="6" s="1"/>
  <c r="H19" i="6"/>
  <c r="D20" i="6"/>
  <c r="H18" i="6" s="1"/>
  <c r="E20" i="6"/>
  <c r="I19" i="6" s="1"/>
  <c r="G20" i="6"/>
  <c r="K16" i="6" s="1"/>
  <c r="L22" i="6"/>
  <c r="M22" i="6"/>
  <c r="N22" i="6"/>
  <c r="O22" i="6"/>
  <c r="L23" i="6"/>
  <c r="L34" i="6" s="1"/>
  <c r="M23" i="6"/>
  <c r="N23" i="6"/>
  <c r="O23" i="6"/>
  <c r="H24" i="6"/>
  <c r="I25" i="6"/>
  <c r="D26" i="6"/>
  <c r="H23" i="6" s="1"/>
  <c r="E26" i="6"/>
  <c r="I24" i="6" s="1"/>
  <c r="G26" i="6"/>
  <c r="K25" i="6" s="1"/>
  <c r="L28" i="6"/>
  <c r="M28" i="6"/>
  <c r="N28" i="6"/>
  <c r="O28" i="6"/>
  <c r="H29" i="6"/>
  <c r="L29" i="6"/>
  <c r="M29" i="6"/>
  <c r="N29" i="6"/>
  <c r="O29" i="6"/>
  <c r="I30" i="6"/>
  <c r="K31" i="6"/>
  <c r="D32" i="6"/>
  <c r="H28" i="6" s="1"/>
  <c r="E32" i="6"/>
  <c r="I29" i="6" s="1"/>
  <c r="G32" i="6"/>
  <c r="K30" i="6" s="1"/>
  <c r="O33" i="6"/>
  <c r="N34" i="6"/>
  <c r="L42" i="6"/>
  <c r="M42" i="6"/>
  <c r="M71" i="6" s="1"/>
  <c r="N42" i="6"/>
  <c r="O42" i="6"/>
  <c r="I43" i="6"/>
  <c r="L43" i="6"/>
  <c r="M43" i="6"/>
  <c r="N43" i="6"/>
  <c r="N72" i="6" s="1"/>
  <c r="O43" i="6"/>
  <c r="K44" i="6"/>
  <c r="D46" i="6"/>
  <c r="H45" i="6" s="1"/>
  <c r="E46" i="6"/>
  <c r="I42" i="6" s="1"/>
  <c r="G46" i="6"/>
  <c r="K43" i="6" s="1"/>
  <c r="L48" i="6"/>
  <c r="M48" i="6"/>
  <c r="N48" i="6"/>
  <c r="N71" i="6" s="1"/>
  <c r="O48" i="6"/>
  <c r="H49" i="6"/>
  <c r="K49" i="6"/>
  <c r="L49" i="6"/>
  <c r="M49" i="6"/>
  <c r="N49" i="6"/>
  <c r="O49" i="6"/>
  <c r="H50" i="6"/>
  <c r="H51" i="6"/>
  <c r="K51" i="6"/>
  <c r="D52" i="6"/>
  <c r="H48" i="6" s="1"/>
  <c r="E52" i="6"/>
  <c r="I51" i="6" s="1"/>
  <c r="G52" i="6"/>
  <c r="K48" i="6" s="1"/>
  <c r="L54" i="6"/>
  <c r="M54" i="6"/>
  <c r="N54" i="6"/>
  <c r="O54" i="6"/>
  <c r="O71" i="6" s="1"/>
  <c r="I55" i="6"/>
  <c r="L55" i="6"/>
  <c r="L72" i="6" s="1"/>
  <c r="M55" i="6"/>
  <c r="N55" i="6"/>
  <c r="O55" i="6"/>
  <c r="H56" i="6"/>
  <c r="I56" i="6"/>
  <c r="I57" i="6"/>
  <c r="D58" i="6"/>
  <c r="H55" i="6" s="1"/>
  <c r="E58" i="6"/>
  <c r="I54" i="6" s="1"/>
  <c r="G58" i="6"/>
  <c r="K57" i="6" s="1"/>
  <c r="L60" i="6"/>
  <c r="M60" i="6"/>
  <c r="N60" i="6"/>
  <c r="O60" i="6"/>
  <c r="H61" i="6"/>
  <c r="K61" i="6"/>
  <c r="L61" i="6"/>
  <c r="M61" i="6"/>
  <c r="M72" i="6" s="1"/>
  <c r="N61" i="6"/>
  <c r="O61" i="6"/>
  <c r="I62" i="6"/>
  <c r="K62" i="6"/>
  <c r="H63" i="6"/>
  <c r="K63" i="6"/>
  <c r="D64" i="6"/>
  <c r="H60" i="6" s="1"/>
  <c r="E64" i="6"/>
  <c r="I61" i="6" s="1"/>
  <c r="G64" i="6"/>
  <c r="K60" i="6" s="1"/>
  <c r="L66" i="6"/>
  <c r="M66" i="6"/>
  <c r="N66" i="6"/>
  <c r="O66" i="6"/>
  <c r="I67" i="6"/>
  <c r="L67" i="6"/>
  <c r="M67" i="6"/>
  <c r="N67" i="6"/>
  <c r="O67" i="6"/>
  <c r="K68" i="6"/>
  <c r="D70" i="6"/>
  <c r="H69" i="6" s="1"/>
  <c r="E70" i="6"/>
  <c r="I66" i="6" s="1"/>
  <c r="G70" i="6"/>
  <c r="K67" i="6" s="1"/>
  <c r="L71" i="6"/>
  <c r="O72" i="6"/>
  <c r="K80" i="6"/>
  <c r="K109" i="6" s="1"/>
  <c r="M80" i="6"/>
  <c r="N80" i="6"/>
  <c r="O80" i="6"/>
  <c r="I81" i="6"/>
  <c r="M81" i="6"/>
  <c r="N81" i="6"/>
  <c r="O81" i="6"/>
  <c r="O110" i="6" s="1"/>
  <c r="K83" i="6"/>
  <c r="E84" i="6"/>
  <c r="I82" i="6" s="1"/>
  <c r="G84" i="6"/>
  <c r="K81" i="6" s="1"/>
  <c r="K110" i="6" s="1"/>
  <c r="I86" i="6"/>
  <c r="K86" i="6"/>
  <c r="M86" i="6"/>
  <c r="N86" i="6"/>
  <c r="O86" i="6"/>
  <c r="I87" i="6"/>
  <c r="K87" i="6"/>
  <c r="M87" i="6"/>
  <c r="N87" i="6"/>
  <c r="O87" i="6"/>
  <c r="I88" i="6"/>
  <c r="K88" i="6"/>
  <c r="I89" i="6"/>
  <c r="K89" i="6"/>
  <c r="I92" i="6"/>
  <c r="K92" i="6"/>
  <c r="M92" i="6"/>
  <c r="N92" i="6"/>
  <c r="N109" i="6" s="1"/>
  <c r="O92" i="6"/>
  <c r="I93" i="6"/>
  <c r="K93" i="6"/>
  <c r="M93" i="6"/>
  <c r="N93" i="6"/>
  <c r="O93" i="6"/>
  <c r="I94" i="6"/>
  <c r="K94" i="6"/>
  <c r="I95" i="6"/>
  <c r="K95" i="6"/>
  <c r="I98" i="6"/>
  <c r="K98" i="6"/>
  <c r="M98" i="6"/>
  <c r="N98" i="6"/>
  <c r="O98" i="6"/>
  <c r="I99" i="6"/>
  <c r="K99" i="6"/>
  <c r="M99" i="6"/>
  <c r="N99" i="6"/>
  <c r="O99" i="6"/>
  <c r="I100" i="6"/>
  <c r="K100" i="6"/>
  <c r="I101" i="6"/>
  <c r="K101" i="6"/>
  <c r="I104" i="6"/>
  <c r="K104" i="6"/>
  <c r="M104" i="6"/>
  <c r="N104" i="6"/>
  <c r="O104" i="6"/>
  <c r="I105" i="6"/>
  <c r="K105" i="6"/>
  <c r="M105" i="6"/>
  <c r="N105" i="6"/>
  <c r="O105" i="6"/>
  <c r="I106" i="6"/>
  <c r="K106" i="6"/>
  <c r="I107" i="6"/>
  <c r="K107" i="6"/>
  <c r="M109" i="6"/>
  <c r="O109" i="6"/>
  <c r="M110" i="6"/>
  <c r="N110" i="6"/>
  <c r="K112" i="6"/>
  <c r="L117" i="6"/>
  <c r="N117" i="6"/>
  <c r="O117" i="6"/>
  <c r="L118" i="6"/>
  <c r="L147" i="6" s="1"/>
  <c r="N118" i="6"/>
  <c r="O118" i="6"/>
  <c r="K123" i="6"/>
  <c r="L123" i="6"/>
  <c r="N123" i="6"/>
  <c r="O123" i="6"/>
  <c r="H124" i="6"/>
  <c r="K124" i="6"/>
  <c r="L124" i="6"/>
  <c r="N124" i="6"/>
  <c r="O124" i="6"/>
  <c r="K125" i="6"/>
  <c r="K126" i="6"/>
  <c r="D127" i="6"/>
  <c r="H125" i="6" s="1"/>
  <c r="F127" i="6"/>
  <c r="G127" i="6"/>
  <c r="H129" i="6"/>
  <c r="L129" i="6"/>
  <c r="N129" i="6"/>
  <c r="O129" i="6"/>
  <c r="O146" i="6" s="1"/>
  <c r="L130" i="6"/>
  <c r="N130" i="6"/>
  <c r="N147" i="6" s="1"/>
  <c r="O130" i="6"/>
  <c r="H132" i="6"/>
  <c r="D133" i="6"/>
  <c r="H130" i="6" s="1"/>
  <c r="F133" i="6"/>
  <c r="G133" i="6"/>
  <c r="K129" i="6" s="1"/>
  <c r="H135" i="6"/>
  <c r="L135" i="6"/>
  <c r="N135" i="6"/>
  <c r="N146" i="6" s="1"/>
  <c r="O135" i="6"/>
  <c r="H136" i="6"/>
  <c r="L136" i="6"/>
  <c r="N136" i="6"/>
  <c r="O136" i="6"/>
  <c r="K137" i="6"/>
  <c r="H138" i="6"/>
  <c r="D139" i="6"/>
  <c r="H137" i="6" s="1"/>
  <c r="F139" i="6"/>
  <c r="G139" i="6"/>
  <c r="K135" i="6" s="1"/>
  <c r="L141" i="6"/>
  <c r="L146" i="6" s="1"/>
  <c r="N141" i="6"/>
  <c r="O141" i="6"/>
  <c r="K142" i="6"/>
  <c r="L142" i="6"/>
  <c r="N142" i="6"/>
  <c r="O142" i="6"/>
  <c r="D145" i="6"/>
  <c r="H143" i="6" s="1"/>
  <c r="F145" i="6"/>
  <c r="G145" i="6"/>
  <c r="K143" i="6" s="1"/>
  <c r="O147" i="6"/>
  <c r="G127" i="5"/>
  <c r="E121" i="5"/>
  <c r="M120" i="5"/>
  <c r="M119" i="5"/>
  <c r="L114" i="5"/>
  <c r="L119" i="5" s="1"/>
  <c r="K110" i="5"/>
  <c r="J110" i="5"/>
  <c r="F110" i="5"/>
  <c r="F115" i="5" s="1"/>
  <c r="M109" i="5"/>
  <c r="L109" i="5"/>
  <c r="M108" i="5"/>
  <c r="L108" i="5"/>
  <c r="M107" i="5"/>
  <c r="L107" i="5"/>
  <c r="E107" i="5"/>
  <c r="D107" i="5"/>
  <c r="M106" i="5"/>
  <c r="L106" i="5"/>
  <c r="E106" i="5"/>
  <c r="G106" i="5" s="1"/>
  <c r="D106" i="5"/>
  <c r="F106" i="5" s="1"/>
  <c r="M105" i="5"/>
  <c r="L105" i="5"/>
  <c r="G105" i="5"/>
  <c r="F105" i="5"/>
  <c r="F111" i="5" s="1"/>
  <c r="F116" i="5" s="1"/>
  <c r="M104" i="5"/>
  <c r="L104" i="5"/>
  <c r="G104" i="5"/>
  <c r="F104" i="5"/>
  <c r="M103" i="5"/>
  <c r="L103" i="5"/>
  <c r="L115" i="5" s="1"/>
  <c r="L120" i="5" s="1"/>
  <c r="G103" i="5"/>
  <c r="F103" i="5"/>
  <c r="M102" i="5"/>
  <c r="L102" i="5"/>
  <c r="G102" i="5"/>
  <c r="F102" i="5"/>
  <c r="M101" i="5"/>
  <c r="L101" i="5"/>
  <c r="G101" i="5"/>
  <c r="F101" i="5"/>
  <c r="M100" i="5"/>
  <c r="L100" i="5"/>
  <c r="G100" i="5"/>
  <c r="F100" i="5"/>
  <c r="M99" i="5"/>
  <c r="L99" i="5"/>
  <c r="G99" i="5"/>
  <c r="F99" i="5"/>
  <c r="M98" i="5"/>
  <c r="L98" i="5"/>
  <c r="G98" i="5"/>
  <c r="F98" i="5"/>
  <c r="M97" i="5"/>
  <c r="L97" i="5"/>
  <c r="G97" i="5"/>
  <c r="F97" i="5"/>
  <c r="M96" i="5"/>
  <c r="L96" i="5"/>
  <c r="G96" i="5"/>
  <c r="F96" i="5"/>
  <c r="M95" i="5"/>
  <c r="L95" i="5"/>
  <c r="G95" i="5"/>
  <c r="F95" i="5"/>
  <c r="M94" i="5"/>
  <c r="L94" i="5"/>
  <c r="G94" i="5"/>
  <c r="F94" i="5"/>
  <c r="M93" i="5"/>
  <c r="L93" i="5"/>
  <c r="G93" i="5"/>
  <c r="F93" i="5"/>
  <c r="M92" i="5"/>
  <c r="L92" i="5"/>
  <c r="G92" i="5"/>
  <c r="F92" i="5"/>
  <c r="M91" i="5"/>
  <c r="L91" i="5"/>
  <c r="G91" i="5"/>
  <c r="F91" i="5"/>
  <c r="M90" i="5"/>
  <c r="L90" i="5"/>
  <c r="G90" i="5"/>
  <c r="F90" i="5"/>
  <c r="M89" i="5"/>
  <c r="L89" i="5"/>
  <c r="G89" i="5"/>
  <c r="F89" i="5"/>
  <c r="M88" i="5"/>
  <c r="L88" i="5"/>
  <c r="G88" i="5"/>
  <c r="F88" i="5"/>
  <c r="M87" i="5"/>
  <c r="L87" i="5"/>
  <c r="G87" i="5"/>
  <c r="F87" i="5"/>
  <c r="M86" i="5"/>
  <c r="L86" i="5"/>
  <c r="G86" i="5"/>
  <c r="F86" i="5"/>
  <c r="M85" i="5"/>
  <c r="L85" i="5"/>
  <c r="G85" i="5"/>
  <c r="F85" i="5"/>
  <c r="M84" i="5"/>
  <c r="L84" i="5"/>
  <c r="G84" i="5"/>
  <c r="F84" i="5"/>
  <c r="M83" i="5"/>
  <c r="L83" i="5"/>
  <c r="G83" i="5"/>
  <c r="F83" i="5"/>
  <c r="M82" i="5"/>
  <c r="L82" i="5"/>
  <c r="G82" i="5"/>
  <c r="F82" i="5"/>
  <c r="M81" i="5"/>
  <c r="L81" i="5"/>
  <c r="G81" i="5"/>
  <c r="F81" i="5"/>
  <c r="M80" i="5"/>
  <c r="L80" i="5"/>
  <c r="G80" i="5"/>
  <c r="F80" i="5"/>
  <c r="M79" i="5"/>
  <c r="L79" i="5"/>
  <c r="G79" i="5"/>
  <c r="F79" i="5"/>
  <c r="M78" i="5"/>
  <c r="L78" i="5"/>
  <c r="G78" i="5"/>
  <c r="F78" i="5"/>
  <c r="M77" i="5"/>
  <c r="L77" i="5"/>
  <c r="G77" i="5"/>
  <c r="F77" i="5"/>
  <c r="M76" i="5"/>
  <c r="L76" i="5"/>
  <c r="G76" i="5"/>
  <c r="F76" i="5"/>
  <c r="M75" i="5"/>
  <c r="L75" i="5"/>
  <c r="G75" i="5"/>
  <c r="F75" i="5"/>
  <c r="M74" i="5"/>
  <c r="L74" i="5"/>
  <c r="G74" i="5"/>
  <c r="F74" i="5"/>
  <c r="M73" i="5"/>
  <c r="L73" i="5"/>
  <c r="G73" i="5"/>
  <c r="F73" i="5"/>
  <c r="M72" i="5"/>
  <c r="L72" i="5"/>
  <c r="G72" i="5"/>
  <c r="F72" i="5"/>
  <c r="M71" i="5"/>
  <c r="L71" i="5"/>
  <c r="G71" i="5"/>
  <c r="F71" i="5"/>
  <c r="M70" i="5"/>
  <c r="L70" i="5"/>
  <c r="G70" i="5"/>
  <c r="F70" i="5"/>
  <c r="M69" i="5"/>
  <c r="L69" i="5"/>
  <c r="G69" i="5"/>
  <c r="F69" i="5"/>
  <c r="M68" i="5"/>
  <c r="L68" i="5"/>
  <c r="G68" i="5"/>
  <c r="F68" i="5"/>
  <c r="M67" i="5"/>
  <c r="L67" i="5"/>
  <c r="G67" i="5"/>
  <c r="F67" i="5"/>
  <c r="M66" i="5"/>
  <c r="L66" i="5"/>
  <c r="G66" i="5"/>
  <c r="F66" i="5"/>
  <c r="M65" i="5"/>
  <c r="L65" i="5"/>
  <c r="L112" i="5" s="1"/>
  <c r="L117" i="5" s="1"/>
  <c r="G65" i="5"/>
  <c r="F65" i="5"/>
  <c r="M64" i="5"/>
  <c r="L64" i="5"/>
  <c r="G64" i="5"/>
  <c r="F64" i="5"/>
  <c r="M63" i="5"/>
  <c r="L63" i="5"/>
  <c r="G63" i="5"/>
  <c r="F63" i="5"/>
  <c r="M62" i="5"/>
  <c r="L62" i="5"/>
  <c r="G62" i="5"/>
  <c r="F62" i="5"/>
  <c r="M61" i="5"/>
  <c r="L61" i="5"/>
  <c r="G61" i="5"/>
  <c r="F61" i="5"/>
  <c r="M60" i="5"/>
  <c r="L60" i="5"/>
  <c r="G60" i="5"/>
  <c r="F60" i="5"/>
  <c r="M59" i="5"/>
  <c r="L59" i="5"/>
  <c r="G59" i="5"/>
  <c r="F59" i="5"/>
  <c r="M58" i="5"/>
  <c r="L58" i="5"/>
  <c r="G58" i="5"/>
  <c r="F58" i="5"/>
  <c r="M57" i="5"/>
  <c r="L57" i="5"/>
  <c r="G57" i="5"/>
  <c r="F57" i="5"/>
  <c r="M56" i="5"/>
  <c r="L56" i="5"/>
  <c r="G56" i="5"/>
  <c r="F56" i="5"/>
  <c r="M55" i="5"/>
  <c r="L55" i="5"/>
  <c r="G55" i="5"/>
  <c r="F55" i="5"/>
  <c r="M54" i="5"/>
  <c r="L54" i="5"/>
  <c r="G54" i="5"/>
  <c r="F54" i="5"/>
  <c r="M53" i="5"/>
  <c r="L53" i="5"/>
  <c r="G53" i="5"/>
  <c r="F53" i="5"/>
  <c r="M52" i="5"/>
  <c r="L52" i="5"/>
  <c r="G52" i="5"/>
  <c r="F52" i="5"/>
  <c r="M51" i="5"/>
  <c r="L51" i="5"/>
  <c r="G51" i="5"/>
  <c r="F51" i="5"/>
  <c r="M50" i="5"/>
  <c r="L50" i="5"/>
  <c r="G50" i="5"/>
  <c r="F50" i="5"/>
  <c r="M49" i="5"/>
  <c r="L49" i="5"/>
  <c r="G49" i="5"/>
  <c r="F49" i="5"/>
  <c r="M48" i="5"/>
  <c r="L48" i="5"/>
  <c r="G48" i="5"/>
  <c r="F48" i="5"/>
  <c r="M47" i="5"/>
  <c r="L47" i="5"/>
  <c r="G47" i="5"/>
  <c r="F47" i="5"/>
  <c r="M46" i="5"/>
  <c r="L46" i="5"/>
  <c r="G46" i="5"/>
  <c r="F46" i="5"/>
  <c r="M45" i="5"/>
  <c r="L45" i="5"/>
  <c r="G45" i="5"/>
  <c r="F45" i="5"/>
  <c r="M44" i="5"/>
  <c r="L44" i="5"/>
  <c r="G44" i="5"/>
  <c r="F44" i="5"/>
  <c r="M43" i="5"/>
  <c r="L43" i="5"/>
  <c r="G43" i="5"/>
  <c r="F43" i="5"/>
  <c r="M42" i="5"/>
  <c r="L42" i="5"/>
  <c r="G42" i="5"/>
  <c r="F42" i="5"/>
  <c r="M41" i="5"/>
  <c r="L41" i="5"/>
  <c r="G41" i="5"/>
  <c r="F41" i="5"/>
  <c r="M40" i="5"/>
  <c r="L40" i="5"/>
  <c r="M113" i="5" s="1"/>
  <c r="M118" i="5" s="1"/>
  <c r="G40" i="5"/>
  <c r="F40" i="5"/>
  <c r="M39" i="5"/>
  <c r="L39" i="5"/>
  <c r="G39" i="5"/>
  <c r="F39" i="5"/>
  <c r="M38" i="5"/>
  <c r="L38" i="5"/>
  <c r="G38" i="5"/>
  <c r="F38" i="5"/>
  <c r="G109" i="5" s="1"/>
  <c r="G37" i="5"/>
  <c r="F37" i="5"/>
  <c r="M36" i="5"/>
  <c r="L36" i="5"/>
  <c r="G36" i="5"/>
  <c r="F36" i="5"/>
  <c r="G35" i="5"/>
  <c r="F35" i="5"/>
  <c r="M34" i="5"/>
  <c r="L34" i="5"/>
  <c r="G34" i="5"/>
  <c r="F34" i="5"/>
  <c r="M33" i="5"/>
  <c r="L33" i="5"/>
  <c r="G33" i="5"/>
  <c r="G110" i="5" s="1"/>
  <c r="F33" i="5"/>
  <c r="M32" i="5"/>
  <c r="L32" i="5"/>
  <c r="G32" i="5"/>
  <c r="F32" i="5"/>
  <c r="M31" i="5"/>
  <c r="L31" i="5"/>
  <c r="G31" i="5"/>
  <c r="F31" i="5"/>
  <c r="M30" i="5"/>
  <c r="L30" i="5"/>
  <c r="G30" i="5"/>
  <c r="F30" i="5"/>
  <c r="M29" i="5"/>
  <c r="L29" i="5"/>
  <c r="G29" i="5"/>
  <c r="G108" i="5" s="1"/>
  <c r="F29" i="5"/>
  <c r="F108" i="5" s="1"/>
  <c r="F113" i="5" s="1"/>
  <c r="M28" i="5"/>
  <c r="L28" i="5"/>
  <c r="G28" i="5"/>
  <c r="F28" i="5"/>
  <c r="M27" i="5"/>
  <c r="L27" i="5"/>
  <c r="G27" i="5"/>
  <c r="F27" i="5"/>
  <c r="M26" i="5"/>
  <c r="L26" i="5"/>
  <c r="G26" i="5"/>
  <c r="F26" i="5"/>
  <c r="M25" i="5"/>
  <c r="L25" i="5"/>
  <c r="G25" i="5"/>
  <c r="F25" i="5"/>
  <c r="M24" i="5"/>
  <c r="L24" i="5"/>
  <c r="G24" i="5"/>
  <c r="F24" i="5"/>
  <c r="M23" i="5"/>
  <c r="L23" i="5"/>
  <c r="G23" i="5"/>
  <c r="G111" i="5" s="1"/>
  <c r="F23" i="5"/>
  <c r="M22" i="5"/>
  <c r="L22" i="5"/>
  <c r="G22" i="5"/>
  <c r="F22" i="5"/>
  <c r="M21" i="5"/>
  <c r="L21" i="5"/>
  <c r="G21" i="5"/>
  <c r="F21" i="5"/>
  <c r="M20" i="5"/>
  <c r="L20" i="5"/>
  <c r="G20" i="5"/>
  <c r="F20" i="5"/>
  <c r="M19" i="5"/>
  <c r="L19" i="5"/>
  <c r="G19" i="5"/>
  <c r="F19" i="5"/>
  <c r="M18" i="5"/>
  <c r="L18" i="5"/>
  <c r="G18" i="5"/>
  <c r="F18" i="5"/>
  <c r="M17" i="5"/>
  <c r="L17" i="5"/>
  <c r="G17" i="5"/>
  <c r="F17" i="5"/>
  <c r="M16" i="5"/>
  <c r="L16" i="5"/>
  <c r="G16" i="5"/>
  <c r="F16" i="5"/>
  <c r="M15" i="5"/>
  <c r="M112" i="5" s="1"/>
  <c r="M117" i="5" s="1"/>
  <c r="L15" i="5"/>
  <c r="G15" i="5"/>
  <c r="F15" i="5"/>
  <c r="M14" i="5"/>
  <c r="L14" i="5"/>
  <c r="G14" i="5"/>
  <c r="F14" i="5"/>
  <c r="M13" i="5"/>
  <c r="L13" i="5"/>
  <c r="G13" i="5"/>
  <c r="F13" i="5"/>
  <c r="M12" i="5"/>
  <c r="L12" i="5"/>
  <c r="G12" i="5"/>
  <c r="F12" i="5"/>
  <c r="M11" i="5"/>
  <c r="L11" i="5"/>
  <c r="G11" i="5"/>
  <c r="F11" i="5"/>
  <c r="M10" i="5"/>
  <c r="L10" i="5"/>
  <c r="G10" i="5"/>
  <c r="F10" i="5"/>
  <c r="M9" i="5"/>
  <c r="L9" i="5"/>
  <c r="G9" i="5"/>
  <c r="F9" i="5"/>
  <c r="F84" i="7" l="1"/>
  <c r="F86" i="7"/>
  <c r="F88" i="7"/>
  <c r="F90" i="7"/>
  <c r="F92" i="7"/>
  <c r="F94" i="7"/>
  <c r="F96" i="7"/>
  <c r="F98" i="7"/>
  <c r="F99" i="7"/>
  <c r="F101" i="7"/>
  <c r="F103" i="7"/>
  <c r="F106" i="7"/>
  <c r="F8" i="7"/>
  <c r="F9" i="7"/>
  <c r="F10" i="7"/>
  <c r="F11" i="7"/>
  <c r="S39" i="7" s="1"/>
  <c r="S40" i="7" s="1"/>
  <c r="T36" i="7" s="1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85" i="7"/>
  <c r="F87" i="7"/>
  <c r="F89" i="7"/>
  <c r="F91" i="7"/>
  <c r="F93" i="7"/>
  <c r="F95" i="7"/>
  <c r="F97" i="7"/>
  <c r="F100" i="7"/>
  <c r="F102" i="7"/>
  <c r="F104" i="7"/>
  <c r="F105" i="7"/>
  <c r="F107" i="7"/>
  <c r="K72" i="6"/>
  <c r="I48" i="6"/>
  <c r="I16" i="6"/>
  <c r="H10" i="6"/>
  <c r="K144" i="6"/>
  <c r="H142" i="6"/>
  <c r="H147" i="6" s="1"/>
  <c r="K141" i="6"/>
  <c r="K146" i="6" s="1"/>
  <c r="K136" i="6"/>
  <c r="K131" i="6"/>
  <c r="K148" i="6" s="1"/>
  <c r="H126" i="6"/>
  <c r="H149" i="6" s="1"/>
  <c r="H123" i="6"/>
  <c r="I83" i="6"/>
  <c r="I80" i="6"/>
  <c r="K69" i="6"/>
  <c r="I68" i="6"/>
  <c r="H67" i="6"/>
  <c r="I63" i="6"/>
  <c r="H62" i="6"/>
  <c r="H57" i="6"/>
  <c r="K55" i="6"/>
  <c r="K50" i="6"/>
  <c r="K73" i="6" s="1"/>
  <c r="I49" i="6"/>
  <c r="K45" i="6"/>
  <c r="I44" i="6"/>
  <c r="H43" i="6"/>
  <c r="I31" i="6"/>
  <c r="H30" i="6"/>
  <c r="K28" i="6"/>
  <c r="H25" i="6"/>
  <c r="K23" i="6"/>
  <c r="I22" i="6"/>
  <c r="K18" i="6"/>
  <c r="K35" i="6" s="1"/>
  <c r="I17" i="6"/>
  <c r="H16" i="6"/>
  <c r="K13" i="6"/>
  <c r="I12" i="6"/>
  <c r="H11" i="6"/>
  <c r="I7" i="6"/>
  <c r="H6" i="6"/>
  <c r="K4" i="6"/>
  <c r="H144" i="6"/>
  <c r="H141" i="6"/>
  <c r="K138" i="6"/>
  <c r="H131" i="6"/>
  <c r="H148" i="6" s="1"/>
  <c r="K130" i="6"/>
  <c r="K147" i="6" s="1"/>
  <c r="K82" i="6"/>
  <c r="K111" i="6" s="1"/>
  <c r="I69" i="6"/>
  <c r="H68" i="6"/>
  <c r="K66" i="6"/>
  <c r="I60" i="6"/>
  <c r="K56" i="6"/>
  <c r="H54" i="6"/>
  <c r="I50" i="6"/>
  <c r="I45" i="6"/>
  <c r="H44" i="6"/>
  <c r="K42" i="6"/>
  <c r="H31" i="6"/>
  <c r="K29" i="6"/>
  <c r="I28" i="6"/>
  <c r="K24" i="6"/>
  <c r="I23" i="6"/>
  <c r="H22" i="6"/>
  <c r="K19" i="6"/>
  <c r="K36" i="6" s="1"/>
  <c r="I18" i="6"/>
  <c r="H17" i="6"/>
  <c r="I13" i="6"/>
  <c r="H12" i="6"/>
  <c r="K10" i="6"/>
  <c r="H7" i="6"/>
  <c r="K5" i="6"/>
  <c r="K34" i="6" s="1"/>
  <c r="I4" i="6"/>
  <c r="H66" i="6"/>
  <c r="K54" i="6"/>
  <c r="H42" i="6"/>
  <c r="K22" i="6"/>
  <c r="K132" i="6"/>
  <c r="K149" i="6" s="1"/>
  <c r="G114" i="5"/>
  <c r="G124" i="5"/>
  <c r="H124" i="5" s="1"/>
  <c r="G126" i="5"/>
  <c r="H126" i="5" s="1"/>
  <c r="G116" i="5"/>
  <c r="G123" i="5"/>
  <c r="H123" i="5" s="1"/>
  <c r="G113" i="5"/>
  <c r="F118" i="5"/>
  <c r="G125" i="5"/>
  <c r="H125" i="5" s="1"/>
  <c r="G115" i="5"/>
  <c r="M122" i="5"/>
  <c r="L113" i="5"/>
  <c r="L118" i="5" s="1"/>
  <c r="L122" i="5" s="1"/>
  <c r="F109" i="5"/>
  <c r="F114" i="5" s="1"/>
  <c r="K71" i="6" l="1"/>
  <c r="K33" i="6"/>
  <c r="K74" i="6"/>
  <c r="H146" i="6"/>
  <c r="G118" i="5"/>
  <c r="D67" i="4" l="1"/>
  <c r="D73" i="4"/>
  <c r="D79" i="4"/>
  <c r="Q80" i="4"/>
  <c r="F80" i="4"/>
  <c r="F79" i="4"/>
  <c r="Q60" i="4"/>
  <c r="S139" i="4" l="1"/>
  <c r="S140" i="4" s="1"/>
  <c r="F139" i="4"/>
  <c r="F140" i="4" s="1"/>
  <c r="S138" i="4"/>
  <c r="R138" i="4"/>
  <c r="Q140" i="4" s="1"/>
  <c r="Q138" i="4"/>
  <c r="F138" i="4"/>
  <c r="E138" i="4"/>
  <c r="D138" i="4"/>
  <c r="L134" i="4"/>
  <c r="L135" i="4" s="1"/>
  <c r="S133" i="4"/>
  <c r="S134" i="4" s="1"/>
  <c r="L133" i="4"/>
  <c r="K133" i="4"/>
  <c r="J133" i="4"/>
  <c r="F133" i="4"/>
  <c r="F134" i="4" s="1"/>
  <c r="S132" i="4"/>
  <c r="R132" i="4"/>
  <c r="Q132" i="4"/>
  <c r="F132" i="4"/>
  <c r="E132" i="4"/>
  <c r="D132" i="4"/>
  <c r="S127" i="4"/>
  <c r="S128" i="4" s="1"/>
  <c r="L127" i="4"/>
  <c r="L128" i="4" s="1"/>
  <c r="F127" i="4"/>
  <c r="F128" i="4" s="1"/>
  <c r="S126" i="4"/>
  <c r="R126" i="4"/>
  <c r="Q126" i="4"/>
  <c r="L126" i="4"/>
  <c r="K126" i="4"/>
  <c r="J126" i="4"/>
  <c r="F126" i="4"/>
  <c r="E126" i="4"/>
  <c r="D127" i="4" s="1"/>
  <c r="D126" i="4"/>
  <c r="S119" i="4"/>
  <c r="S120" i="4" s="1"/>
  <c r="F119" i="4"/>
  <c r="F120" i="4" s="1"/>
  <c r="S118" i="4"/>
  <c r="Q120" i="4" s="1"/>
  <c r="R118" i="4"/>
  <c r="Q118" i="4"/>
  <c r="F118" i="4"/>
  <c r="E118" i="4"/>
  <c r="D118" i="4"/>
  <c r="L114" i="4"/>
  <c r="L115" i="4" s="1"/>
  <c r="S113" i="4"/>
  <c r="S114" i="4" s="1"/>
  <c r="L113" i="4"/>
  <c r="K113" i="4"/>
  <c r="J113" i="4"/>
  <c r="F113" i="4"/>
  <c r="F114" i="4" s="1"/>
  <c r="S112" i="4"/>
  <c r="R112" i="4"/>
  <c r="Q112" i="4"/>
  <c r="F112" i="4"/>
  <c r="E112" i="4"/>
  <c r="D112" i="4"/>
  <c r="S107" i="4"/>
  <c r="S108" i="4" s="1"/>
  <c r="L107" i="4"/>
  <c r="L108" i="4" s="1"/>
  <c r="F107" i="4"/>
  <c r="F108" i="4" s="1"/>
  <c r="S106" i="4"/>
  <c r="R106" i="4"/>
  <c r="Q106" i="4"/>
  <c r="L106" i="4"/>
  <c r="K106" i="4"/>
  <c r="J106" i="4"/>
  <c r="F106" i="4"/>
  <c r="E106" i="4"/>
  <c r="D106" i="4"/>
  <c r="S79" i="4"/>
  <c r="S80" i="4" s="1"/>
  <c r="S78" i="4"/>
  <c r="R78" i="4"/>
  <c r="Q79" i="4" s="1"/>
  <c r="Q78" i="4"/>
  <c r="F78" i="4"/>
  <c r="E78" i="4"/>
  <c r="D78" i="4"/>
  <c r="L75" i="4"/>
  <c r="L74" i="4"/>
  <c r="S73" i="4"/>
  <c r="S74" i="4" s="1"/>
  <c r="L73" i="4"/>
  <c r="K73" i="4"/>
  <c r="J73" i="4"/>
  <c r="F73" i="4"/>
  <c r="F74" i="4" s="1"/>
  <c r="S72" i="4"/>
  <c r="R72" i="4"/>
  <c r="Q74" i="4" s="1"/>
  <c r="Q72" i="4"/>
  <c r="Q73" i="4" s="1"/>
  <c r="F72" i="4"/>
  <c r="E72" i="4"/>
  <c r="D72" i="4"/>
  <c r="S67" i="4"/>
  <c r="S68" i="4" s="1"/>
  <c r="L67" i="4"/>
  <c r="L68" i="4" s="1"/>
  <c r="F67" i="4"/>
  <c r="F68" i="4" s="1"/>
  <c r="S66" i="4"/>
  <c r="R66" i="4"/>
  <c r="Q67" i="4" s="1"/>
  <c r="Q66" i="4"/>
  <c r="L66" i="4"/>
  <c r="K66" i="4"/>
  <c r="J68" i="4" s="1"/>
  <c r="J66" i="4"/>
  <c r="F66" i="4"/>
  <c r="E66" i="4"/>
  <c r="D66" i="4"/>
  <c r="S60" i="4"/>
  <c r="S61" i="4" s="1"/>
  <c r="F60" i="4"/>
  <c r="F61" i="4" s="1"/>
  <c r="S59" i="4"/>
  <c r="R59" i="4"/>
  <c r="Q59" i="4"/>
  <c r="F59" i="4"/>
  <c r="E59" i="4"/>
  <c r="D59" i="4"/>
  <c r="L55" i="4"/>
  <c r="L56" i="4" s="1"/>
  <c r="S54" i="4"/>
  <c r="S55" i="4" s="1"/>
  <c r="L54" i="4"/>
  <c r="K54" i="4"/>
  <c r="J54" i="4"/>
  <c r="F54" i="4"/>
  <c r="F55" i="4" s="1"/>
  <c r="S53" i="4"/>
  <c r="R53" i="4"/>
  <c r="Q53" i="4"/>
  <c r="F53" i="4"/>
  <c r="E53" i="4"/>
  <c r="D53" i="4"/>
  <c r="S48" i="4"/>
  <c r="S49" i="4" s="1"/>
  <c r="L48" i="4"/>
  <c r="L49" i="4" s="1"/>
  <c r="F48" i="4"/>
  <c r="F49" i="4" s="1"/>
  <c r="S47" i="4"/>
  <c r="R47" i="4"/>
  <c r="Q47" i="4"/>
  <c r="L47" i="4"/>
  <c r="K47" i="4"/>
  <c r="J47" i="4"/>
  <c r="F47" i="4"/>
  <c r="E47" i="4"/>
  <c r="D47" i="4"/>
  <c r="S99" i="4"/>
  <c r="S100" i="4" s="1"/>
  <c r="F99" i="4"/>
  <c r="F100" i="4" s="1"/>
  <c r="S98" i="4"/>
  <c r="R98" i="4"/>
  <c r="Q100" i="4" s="1"/>
  <c r="Q98" i="4"/>
  <c r="F98" i="4"/>
  <c r="E98" i="4"/>
  <c r="D98" i="4"/>
  <c r="L95" i="4"/>
  <c r="L94" i="4"/>
  <c r="S93" i="4"/>
  <c r="S94" i="4" s="1"/>
  <c r="L93" i="4"/>
  <c r="K93" i="4"/>
  <c r="J93" i="4"/>
  <c r="F93" i="4"/>
  <c r="F94" i="4" s="1"/>
  <c r="S92" i="4"/>
  <c r="R92" i="4"/>
  <c r="Q92" i="4"/>
  <c r="F92" i="4"/>
  <c r="E92" i="4"/>
  <c r="D93" i="4" s="1"/>
  <c r="D92" i="4"/>
  <c r="S87" i="4"/>
  <c r="S88" i="4" s="1"/>
  <c r="L87" i="4"/>
  <c r="L88" i="4" s="1"/>
  <c r="F87" i="4"/>
  <c r="F88" i="4" s="1"/>
  <c r="S86" i="4"/>
  <c r="R86" i="4"/>
  <c r="Q86" i="4"/>
  <c r="L86" i="4"/>
  <c r="K86" i="4"/>
  <c r="J86" i="4"/>
  <c r="F86" i="4"/>
  <c r="E86" i="4"/>
  <c r="D87" i="4" s="1"/>
  <c r="D86" i="4"/>
  <c r="S40" i="4"/>
  <c r="S41" i="4" s="1"/>
  <c r="F40" i="4"/>
  <c r="F41" i="4" s="1"/>
  <c r="D40" i="4"/>
  <c r="S39" i="4"/>
  <c r="R39" i="4"/>
  <c r="Q41" i="4" s="1"/>
  <c r="Q39" i="4"/>
  <c r="F39" i="4"/>
  <c r="D41" i="4" s="1"/>
  <c r="E39" i="4"/>
  <c r="D39" i="4"/>
  <c r="S35" i="4"/>
  <c r="L35" i="4"/>
  <c r="L36" i="4" s="1"/>
  <c r="S34" i="4"/>
  <c r="L34" i="4"/>
  <c r="K34" i="4"/>
  <c r="J34" i="4"/>
  <c r="F34" i="4"/>
  <c r="F35" i="4" s="1"/>
  <c r="S33" i="4"/>
  <c r="R33" i="4"/>
  <c r="Q35" i="4" s="1"/>
  <c r="Q33" i="4"/>
  <c r="Q34" i="4" s="1"/>
  <c r="F33" i="4"/>
  <c r="E33" i="4"/>
  <c r="D33" i="4"/>
  <c r="L29" i="4"/>
  <c r="S28" i="4"/>
  <c r="S29" i="4" s="1"/>
  <c r="L28" i="4"/>
  <c r="F28" i="4"/>
  <c r="F29" i="4" s="1"/>
  <c r="S27" i="4"/>
  <c r="R27" i="4"/>
  <c r="Q27" i="4"/>
  <c r="Q28" i="4" s="1"/>
  <c r="L27" i="4"/>
  <c r="K27" i="4"/>
  <c r="J28" i="4" s="1"/>
  <c r="J27" i="4"/>
  <c r="F27" i="4"/>
  <c r="E27" i="4"/>
  <c r="D29" i="4" s="1"/>
  <c r="D27" i="4"/>
  <c r="S19" i="4"/>
  <c r="S20" i="4" s="1"/>
  <c r="F19" i="4"/>
  <c r="F20" i="4" s="1"/>
  <c r="S18" i="4"/>
  <c r="R18" i="4"/>
  <c r="Q19" i="4" s="1"/>
  <c r="Q18" i="4"/>
  <c r="F18" i="4"/>
  <c r="E18" i="4"/>
  <c r="D18" i="4"/>
  <c r="D19" i="4" s="1"/>
  <c r="L14" i="4"/>
  <c r="L15" i="4" s="1"/>
  <c r="S13" i="4"/>
  <c r="S14" i="4" s="1"/>
  <c r="L13" i="4"/>
  <c r="K13" i="4"/>
  <c r="J13" i="4"/>
  <c r="F13" i="4"/>
  <c r="F14" i="4" s="1"/>
  <c r="S12" i="4"/>
  <c r="R12" i="4"/>
  <c r="Q12" i="4"/>
  <c r="F12" i="4"/>
  <c r="E12" i="4"/>
  <c r="D12" i="4"/>
  <c r="S7" i="4"/>
  <c r="S8" i="4" s="1"/>
  <c r="L7" i="4"/>
  <c r="L8" i="4" s="1"/>
  <c r="F7" i="4"/>
  <c r="F8" i="4" s="1"/>
  <c r="S6" i="4"/>
  <c r="R6" i="4"/>
  <c r="Q6" i="4"/>
  <c r="L6" i="4"/>
  <c r="K6" i="4"/>
  <c r="J6" i="4"/>
  <c r="F6" i="4"/>
  <c r="E6" i="4"/>
  <c r="D6" i="4"/>
  <c r="Q134" i="4" l="1"/>
  <c r="Q133" i="4"/>
  <c r="Q127" i="4"/>
  <c r="J67" i="4"/>
  <c r="J127" i="4"/>
  <c r="J128" i="4"/>
  <c r="D139" i="4"/>
  <c r="D140" i="4"/>
  <c r="D133" i="4"/>
  <c r="D68" i="4"/>
  <c r="D128" i="4"/>
  <c r="Q55" i="4"/>
  <c r="Q114" i="4"/>
  <c r="J48" i="4"/>
  <c r="J107" i="4"/>
  <c r="D119" i="4"/>
  <c r="D120" i="4"/>
  <c r="J108" i="4"/>
  <c r="D107" i="4"/>
  <c r="D134" i="4"/>
  <c r="Q128" i="4"/>
  <c r="Q139" i="4"/>
  <c r="Q107" i="4"/>
  <c r="D114" i="4"/>
  <c r="D108" i="4"/>
  <c r="Q108" i="4"/>
  <c r="D113" i="4"/>
  <c r="Q113" i="4"/>
  <c r="Q119" i="4"/>
  <c r="D74" i="4"/>
  <c r="D8" i="4"/>
  <c r="D13" i="4"/>
  <c r="Q68" i="4"/>
  <c r="D48" i="4"/>
  <c r="D54" i="4"/>
  <c r="J8" i="4"/>
  <c r="Q13" i="4"/>
  <c r="D60" i="4"/>
  <c r="D61" i="4"/>
  <c r="Q61" i="4"/>
  <c r="Q54" i="4"/>
  <c r="Q48" i="4"/>
  <c r="J49" i="4"/>
  <c r="D49" i="4"/>
  <c r="D55" i="4"/>
  <c r="Q7" i="4"/>
  <c r="D88" i="4"/>
  <c r="Q49" i="4"/>
  <c r="D20" i="4"/>
  <c r="D34" i="4"/>
  <c r="Q87" i="4"/>
  <c r="D7" i="4"/>
  <c r="Q14" i="4"/>
  <c r="Q29" i="4"/>
  <c r="J88" i="4"/>
  <c r="Q94" i="4"/>
  <c r="D100" i="4"/>
  <c r="Q20" i="4"/>
  <c r="Q40" i="4"/>
  <c r="D94" i="4"/>
  <c r="D99" i="4"/>
  <c r="D14" i="4"/>
  <c r="J7" i="4"/>
  <c r="Q8" i="4"/>
  <c r="D28" i="4"/>
  <c r="J29" i="4"/>
  <c r="J87" i="4"/>
  <c r="Q88" i="4"/>
  <c r="Q93" i="4"/>
  <c r="Q99" i="4"/>
  <c r="D35" i="4"/>
  <c r="H52" i="2"/>
  <c r="H53" i="2" s="1"/>
  <c r="G52" i="2"/>
  <c r="Z25" i="2"/>
  <c r="Z26" i="2" s="1"/>
  <c r="Y25" i="2"/>
  <c r="X25" i="2"/>
  <c r="X26" i="2" s="1"/>
  <c r="W25" i="2"/>
  <c r="V25" i="2"/>
  <c r="U25" i="2"/>
  <c r="J52" i="3"/>
  <c r="J53" i="3" s="1"/>
  <c r="I52" i="3"/>
  <c r="Z25" i="3"/>
  <c r="Z26" i="3" s="1"/>
  <c r="Y25" i="3"/>
  <c r="X25" i="3"/>
  <c r="X26" i="3" s="1"/>
  <c r="W25" i="3"/>
  <c r="V25" i="3"/>
  <c r="U25" i="3"/>
  <c r="P25" i="2"/>
  <c r="P26" i="2" s="1"/>
  <c r="O25" i="2"/>
  <c r="R25" i="2"/>
  <c r="R26" i="2" s="1"/>
  <c r="Q25" i="2"/>
  <c r="T25" i="2"/>
  <c r="T26" i="2" s="1"/>
  <c r="S25" i="2"/>
  <c r="H52" i="3"/>
  <c r="H53" i="3" s="1"/>
  <c r="G52" i="3"/>
  <c r="P25" i="3"/>
  <c r="O25" i="3"/>
  <c r="R25" i="3"/>
  <c r="Q25" i="3"/>
  <c r="T25" i="3"/>
  <c r="S25" i="3"/>
  <c r="F52" i="2"/>
  <c r="F53" i="2" s="1"/>
  <c r="E52" i="2"/>
  <c r="N25" i="2"/>
  <c r="N26" i="2" s="1"/>
  <c r="M25" i="2"/>
  <c r="L25" i="2"/>
  <c r="K25" i="2"/>
  <c r="J25" i="2"/>
  <c r="I25" i="2"/>
  <c r="F52" i="3"/>
  <c r="F53" i="3" s="1"/>
  <c r="E52" i="3"/>
  <c r="N25" i="3"/>
  <c r="N26" i="3" s="1"/>
  <c r="M25" i="3"/>
  <c r="L25" i="3"/>
  <c r="K25" i="3"/>
  <c r="J25" i="3"/>
  <c r="J26" i="3" s="1"/>
  <c r="I25" i="3"/>
  <c r="D52" i="2"/>
  <c r="C52" i="2"/>
  <c r="D52" i="3"/>
  <c r="D53" i="3" s="1"/>
  <c r="C52" i="3"/>
  <c r="D26" i="3"/>
  <c r="H25" i="2"/>
  <c r="H26" i="2" s="1"/>
  <c r="G25" i="2"/>
  <c r="F25" i="2"/>
  <c r="F26" i="2" s="1"/>
  <c r="E25" i="2"/>
  <c r="D25" i="2"/>
  <c r="D26" i="2" s="1"/>
  <c r="C25" i="2"/>
  <c r="D25" i="3"/>
  <c r="C25" i="3"/>
  <c r="F25" i="3"/>
  <c r="E25" i="3"/>
  <c r="H25" i="3"/>
  <c r="G25" i="3"/>
  <c r="V26" i="2" l="1"/>
  <c r="V26" i="3"/>
  <c r="R26" i="3"/>
  <c r="T26" i="3"/>
  <c r="P26" i="3"/>
  <c r="J26" i="2"/>
  <c r="L26" i="2"/>
  <c r="L26" i="3"/>
  <c r="D53" i="2"/>
  <c r="F26" i="3"/>
  <c r="H26" i="3"/>
  <c r="D16" i="1" l="1"/>
  <c r="F16" i="1"/>
  <c r="S46" i="1"/>
  <c r="S47" i="1" s="1"/>
  <c r="R46" i="1"/>
  <c r="Q46" i="1"/>
  <c r="L47" i="1"/>
  <c r="L48" i="1" s="1"/>
  <c r="S51" i="1"/>
  <c r="S52" i="1" s="1"/>
  <c r="R51" i="1"/>
  <c r="Q51" i="1"/>
  <c r="F51" i="1"/>
  <c r="F52" i="1" s="1"/>
  <c r="E51" i="1"/>
  <c r="D51" i="1"/>
  <c r="K47" i="1"/>
  <c r="J47" i="1"/>
  <c r="F46" i="1"/>
  <c r="F47" i="1" s="1"/>
  <c r="E46" i="1"/>
  <c r="D46" i="1"/>
  <c r="S41" i="1"/>
  <c r="S42" i="1" s="1"/>
  <c r="R41" i="1"/>
  <c r="Q41" i="1"/>
  <c r="L41" i="1"/>
  <c r="L42" i="1" s="1"/>
  <c r="K41" i="1"/>
  <c r="J41" i="1"/>
  <c r="F41" i="1"/>
  <c r="F42" i="1" s="1"/>
  <c r="E41" i="1"/>
  <c r="D41" i="1"/>
  <c r="Q52" i="1" l="1"/>
  <c r="Q47" i="1"/>
  <c r="J42" i="1"/>
  <c r="D52" i="1"/>
  <c r="D47" i="1"/>
  <c r="Q42" i="1"/>
  <c r="D42" i="1"/>
  <c r="S69" i="1" l="1"/>
  <c r="S70" i="1" s="1"/>
  <c r="R69" i="1"/>
  <c r="Q69" i="1"/>
  <c r="F69" i="1"/>
  <c r="F70" i="1" s="1"/>
  <c r="E69" i="1"/>
  <c r="D69" i="1"/>
  <c r="L65" i="1"/>
  <c r="L66" i="1" s="1"/>
  <c r="K65" i="1"/>
  <c r="J65" i="1"/>
  <c r="S64" i="1"/>
  <c r="S65" i="1" s="1"/>
  <c r="R64" i="1"/>
  <c r="Q64" i="1"/>
  <c r="F64" i="1"/>
  <c r="F65" i="1" s="1"/>
  <c r="E64" i="1"/>
  <c r="D64" i="1"/>
  <c r="S59" i="1"/>
  <c r="S60" i="1" s="1"/>
  <c r="R59" i="1"/>
  <c r="Q59" i="1"/>
  <c r="L59" i="1"/>
  <c r="L60" i="1" s="1"/>
  <c r="K59" i="1"/>
  <c r="J59" i="1"/>
  <c r="F59" i="1"/>
  <c r="F60" i="1" s="1"/>
  <c r="E59" i="1"/>
  <c r="D59" i="1"/>
  <c r="D70" i="1" l="1"/>
  <c r="Q70" i="1"/>
  <c r="D60" i="1"/>
  <c r="J60" i="1"/>
  <c r="Q65" i="1"/>
  <c r="D65" i="1"/>
  <c r="Q60" i="1"/>
  <c r="L13" i="1"/>
  <c r="L14" i="1" s="1"/>
  <c r="K13" i="1"/>
  <c r="J13" i="1"/>
  <c r="L30" i="1"/>
  <c r="L31" i="1" s="1"/>
  <c r="K30" i="1"/>
  <c r="J30" i="1"/>
  <c r="S34" i="1"/>
  <c r="S35" i="1" s="1"/>
  <c r="R34" i="1"/>
  <c r="Q34" i="1"/>
  <c r="F34" i="1"/>
  <c r="F35" i="1" s="1"/>
  <c r="E34" i="1"/>
  <c r="D34" i="1"/>
  <c r="S29" i="1"/>
  <c r="S30" i="1" s="1"/>
  <c r="R29" i="1"/>
  <c r="Q29" i="1"/>
  <c r="F29" i="1"/>
  <c r="F30" i="1" s="1"/>
  <c r="E29" i="1"/>
  <c r="D29" i="1"/>
  <c r="S24" i="1"/>
  <c r="S25" i="1" s="1"/>
  <c r="R24" i="1"/>
  <c r="Q24" i="1"/>
  <c r="L24" i="1"/>
  <c r="L25" i="1" s="1"/>
  <c r="K24" i="1"/>
  <c r="J24" i="1"/>
  <c r="F24" i="1"/>
  <c r="F25" i="1" s="1"/>
  <c r="E24" i="1"/>
  <c r="D24" i="1"/>
  <c r="L6" i="1"/>
  <c r="L7" i="1" s="1"/>
  <c r="K6" i="1"/>
  <c r="J6" i="1"/>
  <c r="D6" i="1"/>
  <c r="E6" i="1"/>
  <c r="F17" i="1"/>
  <c r="E16" i="1"/>
  <c r="F11" i="1"/>
  <c r="F12" i="1" s="1"/>
  <c r="E11" i="1"/>
  <c r="D11" i="1"/>
  <c r="F6" i="1"/>
  <c r="F7" i="1" s="1"/>
  <c r="S16" i="1"/>
  <c r="S17" i="1" s="1"/>
  <c r="R16" i="1"/>
  <c r="Q16" i="1"/>
  <c r="S11" i="1"/>
  <c r="S12" i="1" s="1"/>
  <c r="R11" i="1"/>
  <c r="Q11" i="1"/>
  <c r="S6" i="1"/>
  <c r="S7" i="1" s="1"/>
  <c r="R6" i="1"/>
  <c r="Q6" i="1"/>
  <c r="D25" i="1" l="1"/>
  <c r="D7" i="1"/>
  <c r="Q30" i="1"/>
  <c r="J25" i="1"/>
  <c r="D35" i="1"/>
  <c r="D30" i="1"/>
  <c r="Q35" i="1"/>
  <c r="Q25" i="1"/>
  <c r="J7" i="1"/>
  <c r="D17" i="1"/>
  <c r="D12" i="1"/>
  <c r="Q17" i="1"/>
  <c r="Q12" i="1"/>
  <c r="Q7" i="1"/>
</calcChain>
</file>

<file path=xl/sharedStrings.xml><?xml version="1.0" encoding="utf-8"?>
<sst xmlns="http://schemas.openxmlformats.org/spreadsheetml/2006/main" count="1122" uniqueCount="106">
  <si>
    <t>Cherry+</t>
  </si>
  <si>
    <t>shSox21-C</t>
  </si>
  <si>
    <t>Total</t>
  </si>
  <si>
    <t>%</t>
  </si>
  <si>
    <t>shSox21-B</t>
  </si>
  <si>
    <t>shSox21-A</t>
  </si>
  <si>
    <t>Scr</t>
  </si>
  <si>
    <t>shSox2-C</t>
  </si>
  <si>
    <t>shSox2-B</t>
  </si>
  <si>
    <t>shSox2-A</t>
  </si>
  <si>
    <t>Ctrl</t>
  </si>
  <si>
    <t>Cherry+Foxj1+</t>
  </si>
  <si>
    <t>Total FOXj1 /screen</t>
  </si>
  <si>
    <t>*Weak staining Foxj1</t>
  </si>
  <si>
    <t>* No foxj1, could see cilia on top of the red cells</t>
  </si>
  <si>
    <t># is per 1024x1024px or 387.5x387.5um. Set on treshold and analyze particles bigger than 20</t>
  </si>
  <si>
    <t>Average by 100um</t>
  </si>
  <si>
    <t>Total TubIV+ /screen</t>
  </si>
  <si>
    <t>Cherry+TUBIV+</t>
  </si>
  <si>
    <t>% of  TubIV / 387,5 um2Area</t>
  </si>
  <si>
    <t>Gemiddelde</t>
  </si>
  <si>
    <t>% Cherry+TubIV /totalCherry</t>
  </si>
  <si>
    <t>% Cherry+TubIV /totalTUB</t>
  </si>
  <si>
    <t>Total MUC+/screen</t>
  </si>
  <si>
    <t>Cherry+MUC+</t>
  </si>
  <si>
    <t>% Cherry+MUC5B /totalCherry</t>
  </si>
  <si>
    <t>% Cherry+MUC5B /totalMUC</t>
  </si>
  <si>
    <t>% of  MUC5B / 387,5 um2Area</t>
  </si>
  <si>
    <t>shRNA-A</t>
  </si>
  <si>
    <t>Cherry-</t>
  </si>
  <si>
    <t>shRNA-B</t>
  </si>
  <si>
    <t>shRNA-C</t>
  </si>
  <si>
    <t>Ave int. 20 Cherry+ and 20 Cherry- nuclei</t>
  </si>
  <si>
    <t># nuclei</t>
  </si>
  <si>
    <t xml:space="preserve">Scrambled shRNA </t>
  </si>
  <si>
    <t>AVERAGE</t>
  </si>
  <si>
    <t>Ratio</t>
  </si>
  <si>
    <t>Average intensity of  20 Cherry+ and 20 Cherry- nuclei in each experiment; Intensity was measured in one and the same plane of the z-stack</t>
  </si>
  <si>
    <t>Donor 1 =26
Donor 2 = 29
Donor 3= 28
Donor 4 = 27 (Exp4)</t>
  </si>
  <si>
    <t>Donor 2 - MUC5B</t>
  </si>
  <si>
    <t xml:space="preserve">Donor 1 - MUC5B </t>
  </si>
  <si>
    <t>Donor 2 - Foxj1</t>
  </si>
  <si>
    <t>Donor 4 - Foxj1</t>
  </si>
  <si>
    <t>Donor 3 - MUC5B</t>
  </si>
  <si>
    <t>Donor 1 - TUBIV</t>
  </si>
  <si>
    <t>Donor 2 - TUBIV</t>
  </si>
  <si>
    <t xml:space="preserve">Donor 4 - TUBIV </t>
  </si>
  <si>
    <t xml:space="preserve">Donor 3 - TUBIV </t>
  </si>
  <si>
    <t>Donor 3 - Foxj1</t>
  </si>
  <si>
    <t xml:space="preserve">Donor 1 - Foxj1 </t>
  </si>
  <si>
    <t>Donor 2</t>
  </si>
  <si>
    <t>Donor 4</t>
  </si>
  <si>
    <t>Donor 1</t>
  </si>
  <si>
    <t>Donor 3</t>
  </si>
  <si>
    <t xml:space="preserve">Donor1 </t>
  </si>
  <si>
    <t>Norm</t>
  </si>
  <si>
    <t>Donor 22</t>
  </si>
  <si>
    <t>S2</t>
  </si>
  <si>
    <t>S21</t>
  </si>
  <si>
    <t>Donor 5</t>
  </si>
  <si>
    <t>FOXJ1</t>
  </si>
  <si>
    <t>Average</t>
  </si>
  <si>
    <t>Ave all</t>
  </si>
  <si>
    <t>Of FOxj1</t>
  </si>
  <si>
    <t>Count</t>
  </si>
  <si>
    <t>S2&gt;1 S21&gt;1</t>
  </si>
  <si>
    <t>S2&gt;1 S21&lt;1</t>
  </si>
  <si>
    <t>S2&lt;1 S21&gt;1</t>
  </si>
  <si>
    <t>S2&lt;1 S21&lt;1</t>
  </si>
  <si>
    <t>Percentage</t>
  </si>
  <si>
    <t>SOM</t>
  </si>
  <si>
    <t>-</t>
  </si>
  <si>
    <t>Luminal</t>
  </si>
  <si>
    <t>Basal</t>
  </si>
  <si>
    <t>Foxj1-</t>
  </si>
  <si>
    <t>Divided by luminal</t>
  </si>
  <si>
    <t>Foxj1+</t>
  </si>
  <si>
    <t>Divided by total</t>
  </si>
  <si>
    <t>DAPI</t>
  </si>
  <si>
    <t>TRP63+</t>
  </si>
  <si>
    <t>Foxj1</t>
  </si>
  <si>
    <t>S21 int</t>
  </si>
  <si>
    <t>S2 int</t>
  </si>
  <si>
    <t>Foxj1/Trp63</t>
  </si>
  <si>
    <t>Pat22</t>
  </si>
  <si>
    <t>Foxj1 / luminal</t>
  </si>
  <si>
    <t>Compared to total</t>
  </si>
  <si>
    <t>Mean Fluorescence int.</t>
  </si>
  <si>
    <t># image</t>
  </si>
  <si>
    <t>Trp63+</t>
  </si>
  <si>
    <t>luminal</t>
  </si>
  <si>
    <t>basal</t>
  </si>
  <si>
    <t>Donor 21</t>
  </si>
  <si>
    <t>Luminal = complete int of FOXJ1+ and FOXJ- together in luminal plane</t>
  </si>
  <si>
    <t>TRP63 and FOXJ1 different staining. Cannot take average of Total. No Trp63- fraction. Basal all TRP63+</t>
  </si>
  <si>
    <t>Norm to ave</t>
  </si>
  <si>
    <t>Donor5</t>
  </si>
  <si>
    <t>TRP63</t>
  </si>
  <si>
    <t>S2&gt;S21&gt;1</t>
  </si>
  <si>
    <t>S21&gt;1 S2&lt;1</t>
  </si>
  <si>
    <t>S21&lt;1S2&lt;1</t>
  </si>
  <si>
    <t>SOX21</t>
  </si>
  <si>
    <t>Donor 9</t>
  </si>
  <si>
    <t>Sox21</t>
  </si>
  <si>
    <t>Trp63-Foxj-</t>
  </si>
  <si>
    <t>SOX2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</si>
</sst>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00"/>
    <numFmt numFmtId="165" formatCode="#,##0.00000"/>
    <numFmt numFmtId="166" formatCode="0.0000"/>
    <numFmt numFmtId="167" formatCode="#,##0.0000"/>
  </numFmts>
  <fonts count="12" x14ac:knownFonts="1"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D1C6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ck">
        <color rgb="FF00B0F0"/>
      </right>
      <top/>
      <bottom style="thick">
        <color rgb="FF00B0F0"/>
      </bottom>
      <diagonal/>
    </border>
    <border>
      <left/>
      <right/>
      <top/>
      <bottom style="thick">
        <color rgb="FF00B0F0"/>
      </bottom>
      <diagonal/>
    </border>
    <border>
      <left style="thick">
        <color rgb="FF00B0F0"/>
      </left>
      <right/>
      <top/>
      <bottom style="thick">
        <color rgb="FF00B0F0"/>
      </bottom>
      <diagonal/>
    </border>
    <border>
      <left/>
      <right style="thick">
        <color rgb="FF00B0F0"/>
      </right>
      <top/>
      <bottom/>
      <diagonal/>
    </border>
    <border>
      <left style="thick">
        <color rgb="FF00B0F0"/>
      </left>
      <right/>
      <top/>
      <bottom/>
      <diagonal/>
    </border>
    <border>
      <left/>
      <right style="thick">
        <color rgb="FF00B0F0"/>
      </right>
      <top style="thick">
        <color rgb="FF00B0F0"/>
      </top>
      <bottom/>
      <diagonal/>
    </border>
    <border>
      <left/>
      <right/>
      <top style="thick">
        <color rgb="FF00B0F0"/>
      </top>
      <bottom/>
      <diagonal/>
    </border>
    <border>
      <left style="thick">
        <color rgb="FF00B0F0"/>
      </left>
      <right/>
      <top style="thick">
        <color rgb="FF00B0F0"/>
      </top>
      <bottom/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0" xfId="0" applyFont="1"/>
    <xf numFmtId="3" fontId="0" fillId="0" borderId="0" xfId="0" applyNumberFormat="1"/>
    <xf numFmtId="4" fontId="0" fillId="0" borderId="0" xfId="0" applyNumberFormat="1"/>
    <xf numFmtId="164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horizontal="center" vertical="center" textRotation="90"/>
    </xf>
    <xf numFmtId="3" fontId="6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textRotation="90"/>
    </xf>
    <xf numFmtId="0" fontId="6" fillId="0" borderId="0" xfId="0" applyFont="1"/>
    <xf numFmtId="0" fontId="6" fillId="0" borderId="0" xfId="0" applyFont="1" applyAlignment="1"/>
    <xf numFmtId="165" fontId="0" fillId="0" borderId="0" xfId="0" applyNumberFormat="1"/>
    <xf numFmtId="0" fontId="1" fillId="0" borderId="0" xfId="0" applyFont="1" applyAlignment="1">
      <alignment vertical="center" textRotation="90"/>
    </xf>
    <xf numFmtId="0" fontId="1" fillId="0" borderId="0" xfId="0" applyFont="1" applyAlignment="1">
      <alignment horizontal="center" vertical="center" textRotation="90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6" fillId="0" borderId="0" xfId="0" applyNumberFormat="1" applyFont="1" applyAlignment="1">
      <alignment horizontal="center"/>
    </xf>
    <xf numFmtId="3" fontId="11" fillId="0" borderId="0" xfId="0" applyNumberFormat="1" applyFont="1"/>
    <xf numFmtId="0" fontId="11" fillId="0" borderId="0" xfId="0" applyFont="1"/>
    <xf numFmtId="0" fontId="6" fillId="2" borderId="0" xfId="0" applyFont="1" applyFill="1"/>
    <xf numFmtId="3" fontId="0" fillId="2" borderId="0" xfId="0" applyNumberFormat="1" applyFill="1"/>
    <xf numFmtId="0" fontId="0" fillId="0" borderId="0" xfId="0" applyFill="1"/>
    <xf numFmtId="3" fontId="6" fillId="2" borderId="0" xfId="0" applyNumberFormat="1" applyFont="1" applyFill="1"/>
    <xf numFmtId="3" fontId="6" fillId="2" borderId="0" xfId="0" applyNumberFormat="1" applyFont="1" applyFill="1" applyAlignment="1">
      <alignment horizontal="center"/>
    </xf>
    <xf numFmtId="0" fontId="6" fillId="0" borderId="1" xfId="0" applyFont="1" applyBorder="1"/>
    <xf numFmtId="3" fontId="0" fillId="2" borderId="1" xfId="0" applyNumberFormat="1" applyFill="1" applyBorder="1"/>
    <xf numFmtId="165" fontId="0" fillId="0" borderId="1" xfId="0" applyNumberFormat="1" applyBorder="1"/>
    <xf numFmtId="0" fontId="0" fillId="0" borderId="1" xfId="0" applyBorder="1"/>
    <xf numFmtId="3" fontId="3" fillId="0" borderId="0" xfId="0" applyNumberFormat="1" applyFont="1"/>
    <xf numFmtId="166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quotePrefix="1"/>
    <xf numFmtId="3" fontId="6" fillId="0" borderId="0" xfId="0" applyNumberFormat="1" applyFont="1" applyAlignment="1">
      <alignment horizontal="center" vertical="center" wrapText="1"/>
    </xf>
    <xf numFmtId="0" fontId="0" fillId="0" borderId="5" xfId="0" applyBorder="1"/>
    <xf numFmtId="0" fontId="0" fillId="0" borderId="0" xfId="0" applyBorder="1"/>
    <xf numFmtId="0" fontId="6" fillId="0" borderId="0" xfId="0" applyFont="1" applyBorder="1"/>
    <xf numFmtId="0" fontId="0" fillId="0" borderId="6" xfId="0" applyBorder="1"/>
    <xf numFmtId="0" fontId="0" fillId="0" borderId="5" xfId="0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11" fillId="0" borderId="8" xfId="0" applyFont="1" applyBorder="1"/>
    <xf numFmtId="0" fontId="11" fillId="0" borderId="9" xfId="0" applyFont="1" applyBorder="1"/>
    <xf numFmtId="0" fontId="0" fillId="0" borderId="0" xfId="0" applyAlignment="1">
      <alignment horizontal="center" vertical="center" wrapText="1"/>
    </xf>
    <xf numFmtId="0" fontId="3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3" fillId="0" borderId="14" xfId="0" applyFont="1" applyBorder="1"/>
    <xf numFmtId="0" fontId="3" fillId="0" borderId="5" xfId="0" applyFont="1" applyBorder="1"/>
    <xf numFmtId="0" fontId="0" fillId="0" borderId="15" xfId="0" applyBorder="1"/>
    <xf numFmtId="0" fontId="0" fillId="0" borderId="16" xfId="0" applyBorder="1"/>
    <xf numFmtId="0" fontId="3" fillId="0" borderId="17" xfId="0" applyFont="1" applyBorder="1"/>
    <xf numFmtId="0" fontId="0" fillId="3" borderId="0" xfId="0" applyFill="1"/>
    <xf numFmtId="3" fontId="0" fillId="3" borderId="0" xfId="0" applyNumberFormat="1" applyFill="1"/>
    <xf numFmtId="167" fontId="0" fillId="0" borderId="0" xfId="0" applyNumberFormat="1" applyAlignment="1">
      <alignment horizontal="left" indent="2"/>
    </xf>
    <xf numFmtId="3" fontId="0" fillId="3" borderId="0" xfId="0" applyNumberFormat="1" applyFill="1" applyBorder="1"/>
    <xf numFmtId="3" fontId="0" fillId="3" borderId="1" xfId="0" applyNumberFormat="1" applyFill="1" applyBorder="1"/>
    <xf numFmtId="0" fontId="0" fillId="2" borderId="0" xfId="0" applyFill="1"/>
    <xf numFmtId="3" fontId="6" fillId="3" borderId="0" xfId="0" applyNumberFormat="1" applyFont="1" applyFill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SOX21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('Fig. 7C DOTPLOT SOX21'!$G$8:$G$27,'Fig. 7C DOTPLOT SOX21'!$M$8:$M$27)</c:f>
              <c:numCache>
                <c:formatCode>General</c:formatCode>
                <c:ptCount val="40"/>
                <c:pt idx="0">
                  <c:v>0.75</c:v>
                </c:pt>
                <c:pt idx="1">
                  <c:v>0.76300000000000001</c:v>
                </c:pt>
                <c:pt idx="2">
                  <c:v>0.77600000000000002</c:v>
                </c:pt>
                <c:pt idx="3">
                  <c:v>0.78900000000000003</c:v>
                </c:pt>
                <c:pt idx="4">
                  <c:v>0.80200000000000005</c:v>
                </c:pt>
                <c:pt idx="5">
                  <c:v>0.81499999999999995</c:v>
                </c:pt>
                <c:pt idx="6">
                  <c:v>0.82799999999999996</c:v>
                </c:pt>
                <c:pt idx="7">
                  <c:v>0.84099999999999997</c:v>
                </c:pt>
                <c:pt idx="8">
                  <c:v>0.85399999999999998</c:v>
                </c:pt>
                <c:pt idx="9">
                  <c:v>0.86699999999999999</c:v>
                </c:pt>
                <c:pt idx="10">
                  <c:v>0.88</c:v>
                </c:pt>
                <c:pt idx="11">
                  <c:v>0.89300000000000002</c:v>
                </c:pt>
                <c:pt idx="12">
                  <c:v>0.90600000000000003</c:v>
                </c:pt>
                <c:pt idx="13">
                  <c:v>0.91900000000000004</c:v>
                </c:pt>
                <c:pt idx="14">
                  <c:v>0.93200000000000005</c:v>
                </c:pt>
                <c:pt idx="15">
                  <c:v>0.94499999999999995</c:v>
                </c:pt>
                <c:pt idx="16">
                  <c:v>0.95799999999999996</c:v>
                </c:pt>
                <c:pt idx="17">
                  <c:v>0.97099999999999997</c:v>
                </c:pt>
                <c:pt idx="18">
                  <c:v>0.98399999999999999</c:v>
                </c:pt>
                <c:pt idx="19">
                  <c:v>0.997</c:v>
                </c:pt>
                <c:pt idx="20">
                  <c:v>1.01</c:v>
                </c:pt>
                <c:pt idx="21">
                  <c:v>1.0229999999999999</c:v>
                </c:pt>
                <c:pt idx="22">
                  <c:v>1.036</c:v>
                </c:pt>
                <c:pt idx="23">
                  <c:v>1.0489999999999999</c:v>
                </c:pt>
                <c:pt idx="24">
                  <c:v>1.0620000000000001</c:v>
                </c:pt>
                <c:pt idx="25">
                  <c:v>1.075</c:v>
                </c:pt>
                <c:pt idx="26">
                  <c:v>1.0880000000000001</c:v>
                </c:pt>
                <c:pt idx="27">
                  <c:v>1.101</c:v>
                </c:pt>
                <c:pt idx="28">
                  <c:v>1.1140000000000001</c:v>
                </c:pt>
                <c:pt idx="29">
                  <c:v>1.127</c:v>
                </c:pt>
                <c:pt idx="30">
                  <c:v>1.1399999999999999</c:v>
                </c:pt>
                <c:pt idx="31">
                  <c:v>1.153</c:v>
                </c:pt>
                <c:pt idx="32">
                  <c:v>1.1659999999999999</c:v>
                </c:pt>
                <c:pt idx="33">
                  <c:v>1.179</c:v>
                </c:pt>
                <c:pt idx="34">
                  <c:v>1.1919999999999999</c:v>
                </c:pt>
                <c:pt idx="35">
                  <c:v>1.2050000000000001</c:v>
                </c:pt>
                <c:pt idx="36">
                  <c:v>1.218</c:v>
                </c:pt>
                <c:pt idx="37">
                  <c:v>1.2310000000000001</c:v>
                </c:pt>
                <c:pt idx="38">
                  <c:v>1.244</c:v>
                </c:pt>
                <c:pt idx="39">
                  <c:v>1.2569999999999999</c:v>
                </c:pt>
              </c:numCache>
            </c:numRef>
          </c:xVal>
          <c:yVal>
            <c:numRef>
              <c:f>('Fig. 7C DOTPLOT SOX21'!$E$8:$E$27,'Fig. 7C DOTPLOT SOX21'!$K$8:$K$27)</c:f>
              <c:numCache>
                <c:formatCode>General</c:formatCode>
                <c:ptCount val="40"/>
                <c:pt idx="0">
                  <c:v>0.67372358378882147</c:v>
                </c:pt>
                <c:pt idx="1">
                  <c:v>0.72303833222302227</c:v>
                </c:pt>
                <c:pt idx="2">
                  <c:v>1.0768229585114246</c:v>
                </c:pt>
                <c:pt idx="3">
                  <c:v>1.2899462273598599</c:v>
                </c:pt>
                <c:pt idx="4">
                  <c:v>0.78920534443239077</c:v>
                </c:pt>
                <c:pt idx="5">
                  <c:v>0.92972556063471001</c:v>
                </c:pt>
                <c:pt idx="6">
                  <c:v>1.0732944275702254</c:v>
                </c:pt>
                <c:pt idx="7">
                  <c:v>0.62336439019602563</c:v>
                </c:pt>
                <c:pt idx="8">
                  <c:v>0.90889311395786954</c:v>
                </c:pt>
                <c:pt idx="9">
                  <c:v>1.136045821828513</c:v>
                </c:pt>
                <c:pt idx="10">
                  <c:v>0.76261433525951317</c:v>
                </c:pt>
                <c:pt idx="11">
                  <c:v>0.89071412254881099</c:v>
                </c:pt>
                <c:pt idx="12">
                  <c:v>1.0515869052199676</c:v>
                </c:pt>
                <c:pt idx="13">
                  <c:v>1.1889455576989723</c:v>
                </c:pt>
                <c:pt idx="14">
                  <c:v>0.90999401561152371</c:v>
                </c:pt>
                <c:pt idx="15">
                  <c:v>1.1955791958684268</c:v>
                </c:pt>
                <c:pt idx="16">
                  <c:v>0.92168051008877572</c:v>
                </c:pt>
                <c:pt idx="17">
                  <c:v>0.69060407581151873</c:v>
                </c:pt>
                <c:pt idx="18">
                  <c:v>1.2139275567626631</c:v>
                </c:pt>
                <c:pt idx="19">
                  <c:v>0.80619874944520642</c:v>
                </c:pt>
                <c:pt idx="20">
                  <c:v>1.1031779344533625</c:v>
                </c:pt>
                <c:pt idx="21">
                  <c:v>1.3234369471018268</c:v>
                </c:pt>
                <c:pt idx="22">
                  <c:v>1.1296858075813541</c:v>
                </c:pt>
                <c:pt idx="23">
                  <c:v>0.96561757891729516</c:v>
                </c:pt>
                <c:pt idx="24">
                  <c:v>0.99799557993853261</c:v>
                </c:pt>
                <c:pt idx="25">
                  <c:v>1.1672693937154701</c:v>
                </c:pt>
                <c:pt idx="26">
                  <c:v>0.8848387120592931</c:v>
                </c:pt>
                <c:pt idx="27">
                  <c:v>1.0014659700137851</c:v>
                </c:pt>
                <c:pt idx="28">
                  <c:v>1.1862457819992969</c:v>
                </c:pt>
                <c:pt idx="29">
                  <c:v>1.4105658894166735</c:v>
                </c:pt>
                <c:pt idx="30">
                  <c:v>1.4477802851172521</c:v>
                </c:pt>
                <c:pt idx="31">
                  <c:v>1.3748282554502449</c:v>
                </c:pt>
                <c:pt idx="32">
                  <c:v>1.0338439710350225</c:v>
                </c:pt>
                <c:pt idx="33">
                  <c:v>0.97754242992055596</c:v>
                </c:pt>
                <c:pt idx="34">
                  <c:v>1.4064678756044073</c:v>
                </c:pt>
                <c:pt idx="35">
                  <c:v>0.80716104484300599</c:v>
                </c:pt>
                <c:pt idx="36">
                  <c:v>0.82000887193011052</c:v>
                </c:pt>
                <c:pt idx="37">
                  <c:v>0.99090712361461297</c:v>
                </c:pt>
                <c:pt idx="38">
                  <c:v>0.99681417055121269</c:v>
                </c:pt>
                <c:pt idx="39">
                  <c:v>0.76806377793138625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5C-4923-8B06-20DD8DA4151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('Fig. 7C DOTPLOT SOX21'!$G$28:$G$52,'Fig. 7C DOTPLOT SOX21'!$M$28:$M$52)</c:f>
              <c:numCache>
                <c:formatCode>General</c:formatCode>
                <c:ptCount val="50"/>
                <c:pt idx="0">
                  <c:v>1.75</c:v>
                </c:pt>
                <c:pt idx="1">
                  <c:v>1.76</c:v>
                </c:pt>
                <c:pt idx="2">
                  <c:v>1.77</c:v>
                </c:pt>
                <c:pt idx="3">
                  <c:v>1.78</c:v>
                </c:pt>
                <c:pt idx="4">
                  <c:v>1.79</c:v>
                </c:pt>
                <c:pt idx="5">
                  <c:v>1.8</c:v>
                </c:pt>
                <c:pt idx="6">
                  <c:v>1.81</c:v>
                </c:pt>
                <c:pt idx="7">
                  <c:v>1.82</c:v>
                </c:pt>
                <c:pt idx="8">
                  <c:v>1.83</c:v>
                </c:pt>
                <c:pt idx="9">
                  <c:v>1.84</c:v>
                </c:pt>
                <c:pt idx="10">
                  <c:v>1.85</c:v>
                </c:pt>
                <c:pt idx="11">
                  <c:v>1.86</c:v>
                </c:pt>
                <c:pt idx="12">
                  <c:v>1.87</c:v>
                </c:pt>
                <c:pt idx="13">
                  <c:v>1.88</c:v>
                </c:pt>
                <c:pt idx="14">
                  <c:v>1.89</c:v>
                </c:pt>
                <c:pt idx="15">
                  <c:v>1.9</c:v>
                </c:pt>
                <c:pt idx="16">
                  <c:v>1.91</c:v>
                </c:pt>
                <c:pt idx="17">
                  <c:v>1.92</c:v>
                </c:pt>
                <c:pt idx="18">
                  <c:v>1.93</c:v>
                </c:pt>
                <c:pt idx="19">
                  <c:v>1.94</c:v>
                </c:pt>
                <c:pt idx="20">
                  <c:v>1.95</c:v>
                </c:pt>
                <c:pt idx="21">
                  <c:v>1.96</c:v>
                </c:pt>
                <c:pt idx="22">
                  <c:v>1.97</c:v>
                </c:pt>
                <c:pt idx="23">
                  <c:v>1.98</c:v>
                </c:pt>
                <c:pt idx="24">
                  <c:v>1.99</c:v>
                </c:pt>
                <c:pt idx="25">
                  <c:v>2.0099999999999998</c:v>
                </c:pt>
                <c:pt idx="26">
                  <c:v>2.02</c:v>
                </c:pt>
                <c:pt idx="27">
                  <c:v>2.0299999999999998</c:v>
                </c:pt>
                <c:pt idx="28">
                  <c:v>2.04</c:v>
                </c:pt>
                <c:pt idx="29">
                  <c:v>2.0499999999999998</c:v>
                </c:pt>
                <c:pt idx="30">
                  <c:v>2.06</c:v>
                </c:pt>
                <c:pt idx="31">
                  <c:v>2.0699999999999998</c:v>
                </c:pt>
                <c:pt idx="32">
                  <c:v>2.08</c:v>
                </c:pt>
                <c:pt idx="33">
                  <c:v>2.09</c:v>
                </c:pt>
                <c:pt idx="34">
                  <c:v>2.1</c:v>
                </c:pt>
                <c:pt idx="35">
                  <c:v>2.11</c:v>
                </c:pt>
                <c:pt idx="36">
                  <c:v>2.12</c:v>
                </c:pt>
                <c:pt idx="37">
                  <c:v>2.13</c:v>
                </c:pt>
                <c:pt idx="38">
                  <c:v>2.14</c:v>
                </c:pt>
                <c:pt idx="39">
                  <c:v>2.15</c:v>
                </c:pt>
                <c:pt idx="40">
                  <c:v>2.16</c:v>
                </c:pt>
                <c:pt idx="41">
                  <c:v>2.17</c:v>
                </c:pt>
                <c:pt idx="42">
                  <c:v>2.1800000000000002</c:v>
                </c:pt>
                <c:pt idx="43">
                  <c:v>2.19</c:v>
                </c:pt>
                <c:pt idx="44">
                  <c:v>2.2000000000000002</c:v>
                </c:pt>
                <c:pt idx="45">
                  <c:v>2.21</c:v>
                </c:pt>
                <c:pt idx="46">
                  <c:v>2.21999999999999</c:v>
                </c:pt>
                <c:pt idx="47">
                  <c:v>2.23</c:v>
                </c:pt>
                <c:pt idx="48">
                  <c:v>2.23999999999999</c:v>
                </c:pt>
                <c:pt idx="49">
                  <c:v>2.24999999999998</c:v>
                </c:pt>
              </c:numCache>
            </c:numRef>
          </c:xVal>
          <c:yVal>
            <c:numRef>
              <c:f>('Fig. 7C DOTPLOT SOX21'!$E$28:$E$52,'Fig. 7C DOTPLOT SOX21'!$K$28:$K$52)</c:f>
              <c:numCache>
                <c:formatCode>General</c:formatCode>
                <c:ptCount val="50"/>
                <c:pt idx="0">
                  <c:v>1.8008775076455124</c:v>
                </c:pt>
                <c:pt idx="1">
                  <c:v>1.8947082024338828</c:v>
                </c:pt>
                <c:pt idx="2">
                  <c:v>1.8013856161010449</c:v>
                </c:pt>
                <c:pt idx="3">
                  <c:v>2.0477053040442827</c:v>
                </c:pt>
                <c:pt idx="4">
                  <c:v>1.5699986711009624</c:v>
                </c:pt>
                <c:pt idx="5">
                  <c:v>1.59520649614489</c:v>
                </c:pt>
                <c:pt idx="6">
                  <c:v>1.7357267123472091</c:v>
                </c:pt>
                <c:pt idx="7">
                  <c:v>1.7291213024252843</c:v>
                </c:pt>
                <c:pt idx="8">
                  <c:v>2.0401683619538811</c:v>
                </c:pt>
                <c:pt idx="9">
                  <c:v>1.2002086284632802</c:v>
                </c:pt>
                <c:pt idx="10">
                  <c:v>1.1951557721554829</c:v>
                </c:pt>
                <c:pt idx="11">
                  <c:v>1.1112049640024702</c:v>
                </c:pt>
                <c:pt idx="12">
                  <c:v>1.081395934611219</c:v>
                </c:pt>
                <c:pt idx="13">
                  <c:v>0.96656342366083026</c:v>
                </c:pt>
                <c:pt idx="14">
                  <c:v>1.1333923665607311</c:v>
                </c:pt>
                <c:pt idx="15">
                  <c:v>1.3930922438329965</c:v>
                </c:pt>
                <c:pt idx="16">
                  <c:v>1.1591647565552505</c:v>
                </c:pt>
                <c:pt idx="17">
                  <c:v>0.9310240600210713</c:v>
                </c:pt>
                <c:pt idx="18">
                  <c:v>1.126307076430803</c:v>
                </c:pt>
                <c:pt idx="19">
                  <c:v>1.239107153559061</c:v>
                </c:pt>
                <c:pt idx="20">
                  <c:v>1.1952404568980717</c:v>
                </c:pt>
                <c:pt idx="21">
                  <c:v>1.0714595914808018</c:v>
                </c:pt>
                <c:pt idx="22">
                  <c:v>1.1071683246057382</c:v>
                </c:pt>
                <c:pt idx="23">
                  <c:v>0.86082040841497087</c:v>
                </c:pt>
                <c:pt idx="24">
                  <c:v>1.1417196995819614</c:v>
                </c:pt>
                <c:pt idx="25">
                  <c:v>1.4172851553070558</c:v>
                </c:pt>
                <c:pt idx="26">
                  <c:v>1.3952075673815141</c:v>
                </c:pt>
                <c:pt idx="27">
                  <c:v>1.2805739377681247</c:v>
                </c:pt>
                <c:pt idx="28">
                  <c:v>1.2993657308351827</c:v>
                </c:pt>
                <c:pt idx="29">
                  <c:v>1.4156237983561371</c:v>
                </c:pt>
                <c:pt idx="30">
                  <c:v>1.5383426984639974</c:v>
                </c:pt>
                <c:pt idx="31">
                  <c:v>1.2280012200323867</c:v>
                </c:pt>
                <c:pt idx="32">
                  <c:v>1.2577210499321543</c:v>
                </c:pt>
                <c:pt idx="33">
                  <c:v>1.1898269292046104</c:v>
                </c:pt>
                <c:pt idx="34">
                  <c:v>1.5044879357086101</c:v>
                </c:pt>
                <c:pt idx="35">
                  <c:v>1.0548509067033056</c:v>
                </c:pt>
                <c:pt idx="36">
                  <c:v>1.1890147102508279</c:v>
                </c:pt>
                <c:pt idx="37">
                  <c:v>1.1722534645682261</c:v>
                </c:pt>
                <c:pt idx="38">
                  <c:v>1.0675510576169951</c:v>
                </c:pt>
                <c:pt idx="39">
                  <c:v>1.1135891046791195</c:v>
                </c:pt>
                <c:pt idx="40">
                  <c:v>1.17110897422426</c:v>
                </c:pt>
                <c:pt idx="41">
                  <c:v>1.0008752653201249</c:v>
                </c:pt>
                <c:pt idx="42">
                  <c:v>1.0054901457393437</c:v>
                </c:pt>
                <c:pt idx="43">
                  <c:v>1.2237924490900591</c:v>
                </c:pt>
                <c:pt idx="44">
                  <c:v>1.1516526383768344</c:v>
                </c:pt>
                <c:pt idx="45">
                  <c:v>1.1211205895232843</c:v>
                </c:pt>
                <c:pt idx="46">
                  <c:v>1.119828423005903</c:v>
                </c:pt>
                <c:pt idx="47">
                  <c:v>1.3237692184920105</c:v>
                </c:pt>
                <c:pt idx="48">
                  <c:v>0.98773208588619055</c:v>
                </c:pt>
                <c:pt idx="49">
                  <c:v>1.1388417303330836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5C-4923-8B06-20DD8DA41515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B050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('Fig. 7C DOTPLOT SOX21'!$G$53:$G$72,'Fig. 7C DOTPLOT SOX21'!$M$53:$M$72)</c:f>
              <c:numCache>
                <c:formatCode>General</c:formatCode>
                <c:ptCount val="40"/>
                <c:pt idx="0">
                  <c:v>2.75</c:v>
                </c:pt>
                <c:pt idx="1">
                  <c:v>2.7625000000000002</c:v>
                </c:pt>
                <c:pt idx="2">
                  <c:v>2.7749999999999999</c:v>
                </c:pt>
                <c:pt idx="3">
                  <c:v>2.7875000000000001</c:v>
                </c:pt>
                <c:pt idx="4">
                  <c:v>2.8</c:v>
                </c:pt>
                <c:pt idx="5">
                  <c:v>2.8125</c:v>
                </c:pt>
                <c:pt idx="6">
                  <c:v>2.8250000000000002</c:v>
                </c:pt>
                <c:pt idx="7">
                  <c:v>2.8374999999999999</c:v>
                </c:pt>
                <c:pt idx="8">
                  <c:v>2.85</c:v>
                </c:pt>
                <c:pt idx="9">
                  <c:v>2.8624999999999998</c:v>
                </c:pt>
                <c:pt idx="10">
                  <c:v>2.875</c:v>
                </c:pt>
                <c:pt idx="11">
                  <c:v>2.8875000000000002</c:v>
                </c:pt>
                <c:pt idx="12">
                  <c:v>2.9</c:v>
                </c:pt>
                <c:pt idx="13">
                  <c:v>2.9125000000000001</c:v>
                </c:pt>
                <c:pt idx="14">
                  <c:v>2.9249999999999998</c:v>
                </c:pt>
                <c:pt idx="15">
                  <c:v>2.9375</c:v>
                </c:pt>
                <c:pt idx="16">
                  <c:v>2.95</c:v>
                </c:pt>
                <c:pt idx="17">
                  <c:v>2.9624999999999999</c:v>
                </c:pt>
                <c:pt idx="18">
                  <c:v>2.9750000000000001</c:v>
                </c:pt>
                <c:pt idx="19">
                  <c:v>2.9874999999999998</c:v>
                </c:pt>
                <c:pt idx="20">
                  <c:v>3</c:v>
                </c:pt>
                <c:pt idx="21">
                  <c:v>3.0125000000000002</c:v>
                </c:pt>
                <c:pt idx="22">
                  <c:v>3.0249999999999999</c:v>
                </c:pt>
                <c:pt idx="23">
                  <c:v>3.0375000000000001</c:v>
                </c:pt>
                <c:pt idx="24">
                  <c:v>3.05</c:v>
                </c:pt>
                <c:pt idx="25">
                  <c:v>3.0625</c:v>
                </c:pt>
                <c:pt idx="26">
                  <c:v>3.0750000000000002</c:v>
                </c:pt>
                <c:pt idx="27">
                  <c:v>3.0874999999999999</c:v>
                </c:pt>
                <c:pt idx="28">
                  <c:v>3.1</c:v>
                </c:pt>
                <c:pt idx="29">
                  <c:v>3.1124999999999998</c:v>
                </c:pt>
                <c:pt idx="30">
                  <c:v>3.125</c:v>
                </c:pt>
                <c:pt idx="31">
                  <c:v>3.1375000000000002</c:v>
                </c:pt>
                <c:pt idx="32">
                  <c:v>3.15</c:v>
                </c:pt>
                <c:pt idx="33">
                  <c:v>3.1625000000000001</c:v>
                </c:pt>
                <c:pt idx="34">
                  <c:v>3.1749999999999998</c:v>
                </c:pt>
                <c:pt idx="35">
                  <c:v>3.1875</c:v>
                </c:pt>
                <c:pt idx="36">
                  <c:v>3.2</c:v>
                </c:pt>
                <c:pt idx="37">
                  <c:v>3.2124999999999999</c:v>
                </c:pt>
                <c:pt idx="38">
                  <c:v>3.2250000000000001</c:v>
                </c:pt>
                <c:pt idx="39">
                  <c:v>3.2374999999999998</c:v>
                </c:pt>
              </c:numCache>
            </c:numRef>
          </c:xVal>
          <c:yVal>
            <c:numRef>
              <c:f>('Fig. 7C DOTPLOT SOX21'!$E$53:$E$72,'Fig. 7C DOTPLOT SOX21'!$K$53:$K$72)</c:f>
              <c:numCache>
                <c:formatCode>General</c:formatCode>
                <c:ptCount val="40"/>
                <c:pt idx="0">
                  <c:v>0.45337388357281022</c:v>
                </c:pt>
                <c:pt idx="1">
                  <c:v>0.55259617363933333</c:v>
                </c:pt>
                <c:pt idx="2">
                  <c:v>0.51640756030639379</c:v>
                </c:pt>
                <c:pt idx="3">
                  <c:v>0.73692663000758252</c:v>
                </c:pt>
                <c:pt idx="4">
                  <c:v>0.41952821478482694</c:v>
                </c:pt>
                <c:pt idx="5">
                  <c:v>0.57094453453356941</c:v>
                </c:pt>
                <c:pt idx="6">
                  <c:v>0.5836190176743572</c:v>
                </c:pt>
                <c:pt idx="7">
                  <c:v>0.76010202122937931</c:v>
                </c:pt>
                <c:pt idx="8">
                  <c:v>0.54627304619270423</c:v>
                </c:pt>
                <c:pt idx="9">
                  <c:v>0.58364724592188677</c:v>
                </c:pt>
                <c:pt idx="10">
                  <c:v>0.49100213752975908</c:v>
                </c:pt>
                <c:pt idx="11">
                  <c:v>0.53596973584440244</c:v>
                </c:pt>
                <c:pt idx="12">
                  <c:v>1.0668301588859483</c:v>
                </c:pt>
                <c:pt idx="13">
                  <c:v>0.58248988777317345</c:v>
                </c:pt>
                <c:pt idx="14">
                  <c:v>0.57966706302021398</c:v>
                </c:pt>
                <c:pt idx="15">
                  <c:v>0.51496791968238442</c:v>
                </c:pt>
                <c:pt idx="16">
                  <c:v>0.64961666039854815</c:v>
                </c:pt>
                <c:pt idx="17">
                  <c:v>0.69447134572307312</c:v>
                </c:pt>
                <c:pt idx="18">
                  <c:v>0.55149527198567916</c:v>
                </c:pt>
                <c:pt idx="19">
                  <c:v>0.62624367144404425</c:v>
                </c:pt>
                <c:pt idx="20">
                  <c:v>0.52399198231975419</c:v>
                </c:pt>
                <c:pt idx="21">
                  <c:v>0.68030721187952581</c:v>
                </c:pt>
                <c:pt idx="22">
                  <c:v>0.90809770937215473</c:v>
                </c:pt>
                <c:pt idx="23">
                  <c:v>0.66133082359569906</c:v>
                </c:pt>
                <c:pt idx="24">
                  <c:v>0.62330420894133798</c:v>
                </c:pt>
                <c:pt idx="25">
                  <c:v>0.60011904971518382</c:v>
                </c:pt>
                <c:pt idx="26">
                  <c:v>0.57800454274628832</c:v>
                </c:pt>
                <c:pt idx="27">
                  <c:v>0.6090903772501447</c:v>
                </c:pt>
                <c:pt idx="28">
                  <c:v>0.81480328681723202</c:v>
                </c:pt>
                <c:pt idx="29">
                  <c:v>0.66199536637606649</c:v>
                </c:pt>
                <c:pt idx="30">
                  <c:v>0.56345843966491138</c:v>
                </c:pt>
                <c:pt idx="31">
                  <c:v>0.79183964185120037</c:v>
                </c:pt>
                <c:pt idx="32">
                  <c:v>0.54245150399662845</c:v>
                </c:pt>
                <c:pt idx="33">
                  <c:v>0.7453585662688309</c:v>
                </c:pt>
                <c:pt idx="34">
                  <c:v>0.58553602759045309</c:v>
                </c:pt>
                <c:pt idx="35">
                  <c:v>0.50405569890872992</c:v>
                </c:pt>
                <c:pt idx="36">
                  <c:v>0.77079578713956365</c:v>
                </c:pt>
                <c:pt idx="37">
                  <c:v>0.53060049108007512</c:v>
                </c:pt>
                <c:pt idx="38">
                  <c:v>0.58158568995160198</c:v>
                </c:pt>
                <c:pt idx="39">
                  <c:v>0.56164940654057771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5C-4923-8B06-20DD8DA41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3803440"/>
        <c:axId val="-388497952"/>
      </c:scatterChart>
      <c:valAx>
        <c:axId val="-49380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8497952"/>
        <c:crosses val="autoZero"/>
        <c:crossBetween val="midCat"/>
        <c:majorUnit val="1"/>
      </c:valAx>
      <c:valAx>
        <c:axId val="-38849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380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('Fig 7C DOTPLOT SOX2'!$G$8:$G$27,'Fig 7C DOTPLOT SOX2'!$M$8:$M$26)</c:f>
              <c:numCache>
                <c:formatCode>General</c:formatCode>
                <c:ptCount val="39"/>
                <c:pt idx="0">
                  <c:v>0.75</c:v>
                </c:pt>
                <c:pt idx="1">
                  <c:v>0.76300000000000001</c:v>
                </c:pt>
                <c:pt idx="2">
                  <c:v>0.77600000000000002</c:v>
                </c:pt>
                <c:pt idx="3">
                  <c:v>0.78900000000000003</c:v>
                </c:pt>
                <c:pt idx="4">
                  <c:v>0.80200000000000005</c:v>
                </c:pt>
                <c:pt idx="5">
                  <c:v>0.81499999999999995</c:v>
                </c:pt>
                <c:pt idx="6">
                  <c:v>0.82799999999999996</c:v>
                </c:pt>
                <c:pt idx="7">
                  <c:v>0.84099999999999997</c:v>
                </c:pt>
                <c:pt idx="8">
                  <c:v>0.85399999999999998</c:v>
                </c:pt>
                <c:pt idx="9">
                  <c:v>0.86699999999999999</c:v>
                </c:pt>
                <c:pt idx="10">
                  <c:v>0.88</c:v>
                </c:pt>
                <c:pt idx="11">
                  <c:v>0.89300000000000002</c:v>
                </c:pt>
                <c:pt idx="12">
                  <c:v>0.90600000000000003</c:v>
                </c:pt>
                <c:pt idx="13">
                  <c:v>0.91900000000000004</c:v>
                </c:pt>
                <c:pt idx="14">
                  <c:v>0.93200000000000005</c:v>
                </c:pt>
                <c:pt idx="15">
                  <c:v>0.94499999999999995</c:v>
                </c:pt>
                <c:pt idx="16">
                  <c:v>0.95799999999999996</c:v>
                </c:pt>
                <c:pt idx="17">
                  <c:v>0.97099999999999997</c:v>
                </c:pt>
                <c:pt idx="18">
                  <c:v>0.98399999999999999</c:v>
                </c:pt>
                <c:pt idx="19">
                  <c:v>0.997</c:v>
                </c:pt>
                <c:pt idx="20">
                  <c:v>1.01</c:v>
                </c:pt>
                <c:pt idx="21">
                  <c:v>1.0229999999999999</c:v>
                </c:pt>
                <c:pt idx="22">
                  <c:v>1.036</c:v>
                </c:pt>
                <c:pt idx="23">
                  <c:v>1.0489999999999999</c:v>
                </c:pt>
                <c:pt idx="24">
                  <c:v>1.0620000000000001</c:v>
                </c:pt>
                <c:pt idx="25">
                  <c:v>1.075</c:v>
                </c:pt>
                <c:pt idx="26">
                  <c:v>1.0880000000000001</c:v>
                </c:pt>
                <c:pt idx="27">
                  <c:v>1.101</c:v>
                </c:pt>
                <c:pt idx="28">
                  <c:v>1.1140000000000001</c:v>
                </c:pt>
                <c:pt idx="29">
                  <c:v>1.127</c:v>
                </c:pt>
                <c:pt idx="30">
                  <c:v>1.1399999999999999</c:v>
                </c:pt>
                <c:pt idx="31">
                  <c:v>1.153</c:v>
                </c:pt>
                <c:pt idx="32">
                  <c:v>1.1659999999999999</c:v>
                </c:pt>
                <c:pt idx="33">
                  <c:v>1.179</c:v>
                </c:pt>
                <c:pt idx="34">
                  <c:v>1.1919999999999999</c:v>
                </c:pt>
                <c:pt idx="35">
                  <c:v>1.2050000000000001</c:v>
                </c:pt>
                <c:pt idx="36">
                  <c:v>1.218</c:v>
                </c:pt>
                <c:pt idx="37">
                  <c:v>1.2310000000000001</c:v>
                </c:pt>
                <c:pt idx="38">
                  <c:v>1.244</c:v>
                </c:pt>
              </c:numCache>
            </c:numRef>
          </c:xVal>
          <c:yVal>
            <c:numRef>
              <c:f>('Fig 7C DOTPLOT SOX2'!$E$8:$E$27,'Fig 7C DOTPLOT SOX2'!$K$8:$K$26)</c:f>
              <c:numCache>
                <c:formatCode>General</c:formatCode>
                <c:ptCount val="39"/>
                <c:pt idx="0">
                  <c:v>1.7135695136543325</c:v>
                </c:pt>
                <c:pt idx="1">
                  <c:v>2.0061569453069383</c:v>
                </c:pt>
                <c:pt idx="2">
                  <c:v>1.9087666419278131</c:v>
                </c:pt>
                <c:pt idx="3">
                  <c:v>1.7294351968253487</c:v>
                </c:pt>
                <c:pt idx="4">
                  <c:v>1.3058706814291989</c:v>
                </c:pt>
                <c:pt idx="5">
                  <c:v>1.4205655604864971</c:v>
                </c:pt>
                <c:pt idx="6">
                  <c:v>1.5261726973933325</c:v>
                </c:pt>
                <c:pt idx="7">
                  <c:v>1.0668251972797358</c:v>
                </c:pt>
                <c:pt idx="8">
                  <c:v>1.3127243536343396</c:v>
                </c:pt>
                <c:pt idx="9">
                  <c:v>1.6063341562788724</c:v>
                </c:pt>
                <c:pt idx="10">
                  <c:v>1.7039516532117596</c:v>
                </c:pt>
                <c:pt idx="11">
                  <c:v>1.8582539418081576</c:v>
                </c:pt>
                <c:pt idx="12">
                  <c:v>2.2672023385789801</c:v>
                </c:pt>
                <c:pt idx="13">
                  <c:v>1.6657831361798161</c:v>
                </c:pt>
                <c:pt idx="14">
                  <c:v>1.4663071959771594</c:v>
                </c:pt>
                <c:pt idx="15">
                  <c:v>1.2745937021946896</c:v>
                </c:pt>
                <c:pt idx="16">
                  <c:v>1.4802417339412022</c:v>
                </c:pt>
                <c:pt idx="17">
                  <c:v>1.9656407615527922</c:v>
                </c:pt>
                <c:pt idx="18">
                  <c:v>1.4912606212986383</c:v>
                </c:pt>
                <c:pt idx="19">
                  <c:v>2.3087030277327596</c:v>
                </c:pt>
                <c:pt idx="20">
                  <c:v>1.7804868947631916</c:v>
                </c:pt>
                <c:pt idx="21">
                  <c:v>1.7222894232493442</c:v>
                </c:pt>
                <c:pt idx="22">
                  <c:v>1.4411251628631576</c:v>
                </c:pt>
                <c:pt idx="23">
                  <c:v>1.0115768885129777</c:v>
                </c:pt>
                <c:pt idx="24">
                  <c:v>0.94176417725730666</c:v>
                </c:pt>
                <c:pt idx="25">
                  <c:v>2.0473679137035159</c:v>
                </c:pt>
                <c:pt idx="26">
                  <c:v>1.0982734691381442</c:v>
                </c:pt>
                <c:pt idx="27">
                  <c:v>1.7082487274129401</c:v>
                </c:pt>
                <c:pt idx="28">
                  <c:v>1.0304011227581373</c:v>
                </c:pt>
                <c:pt idx="29">
                  <c:v>1.6712605219705898</c:v>
                </c:pt>
                <c:pt idx="30">
                  <c:v>1.7213731398358361</c:v>
                </c:pt>
                <c:pt idx="31">
                  <c:v>1.5167320192336595</c:v>
                </c:pt>
                <c:pt idx="32">
                  <c:v>0.86261346003750128</c:v>
                </c:pt>
                <c:pt idx="33">
                  <c:v>1.1390750305514181</c:v>
                </c:pt>
                <c:pt idx="34">
                  <c:v>0.87164154661177251</c:v>
                </c:pt>
                <c:pt idx="35">
                  <c:v>1.3339469529948682</c:v>
                </c:pt>
                <c:pt idx="36">
                  <c:v>0.92722491544590557</c:v>
                </c:pt>
                <c:pt idx="37">
                  <c:v>1.0165355987507865</c:v>
                </c:pt>
                <c:pt idx="38">
                  <c:v>1.1877593242720781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76-442D-B0AA-3A7733DF8A0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('Fig 7C DOTPLOT SOX2'!$G$28:$G$52,'Fig 7C DOTPLOT SOX2'!$M$27:$M$51)</c:f>
              <c:numCache>
                <c:formatCode>General</c:formatCode>
                <c:ptCount val="50"/>
                <c:pt idx="0">
                  <c:v>1.75</c:v>
                </c:pt>
                <c:pt idx="1">
                  <c:v>1.76</c:v>
                </c:pt>
                <c:pt idx="2">
                  <c:v>1.77</c:v>
                </c:pt>
                <c:pt idx="3">
                  <c:v>1.78</c:v>
                </c:pt>
                <c:pt idx="4">
                  <c:v>1.79</c:v>
                </c:pt>
                <c:pt idx="5">
                  <c:v>1.8</c:v>
                </c:pt>
                <c:pt idx="6">
                  <c:v>1.81</c:v>
                </c:pt>
                <c:pt idx="7">
                  <c:v>1.82</c:v>
                </c:pt>
                <c:pt idx="8">
                  <c:v>1.83</c:v>
                </c:pt>
                <c:pt idx="9">
                  <c:v>1.84</c:v>
                </c:pt>
                <c:pt idx="10">
                  <c:v>1.85</c:v>
                </c:pt>
                <c:pt idx="11">
                  <c:v>1.86</c:v>
                </c:pt>
                <c:pt idx="12">
                  <c:v>1.87</c:v>
                </c:pt>
                <c:pt idx="13">
                  <c:v>1.88</c:v>
                </c:pt>
                <c:pt idx="14">
                  <c:v>1.89</c:v>
                </c:pt>
                <c:pt idx="15">
                  <c:v>1.9</c:v>
                </c:pt>
                <c:pt idx="16">
                  <c:v>1.91</c:v>
                </c:pt>
                <c:pt idx="17">
                  <c:v>1.92</c:v>
                </c:pt>
                <c:pt idx="18">
                  <c:v>1.93</c:v>
                </c:pt>
                <c:pt idx="19">
                  <c:v>1.94</c:v>
                </c:pt>
                <c:pt idx="20">
                  <c:v>1.95</c:v>
                </c:pt>
                <c:pt idx="21">
                  <c:v>1.96</c:v>
                </c:pt>
                <c:pt idx="22">
                  <c:v>1.97</c:v>
                </c:pt>
                <c:pt idx="23">
                  <c:v>1.98</c:v>
                </c:pt>
                <c:pt idx="24">
                  <c:v>1.99</c:v>
                </c:pt>
                <c:pt idx="25">
                  <c:v>2</c:v>
                </c:pt>
                <c:pt idx="26">
                  <c:v>2.0099999999999998</c:v>
                </c:pt>
                <c:pt idx="27">
                  <c:v>2.02</c:v>
                </c:pt>
                <c:pt idx="28">
                  <c:v>2.0299999999999998</c:v>
                </c:pt>
                <c:pt idx="29">
                  <c:v>2.04</c:v>
                </c:pt>
                <c:pt idx="30">
                  <c:v>2.0499999999999998</c:v>
                </c:pt>
                <c:pt idx="31">
                  <c:v>2.06</c:v>
                </c:pt>
                <c:pt idx="32">
                  <c:v>2.0699999999999998</c:v>
                </c:pt>
                <c:pt idx="33">
                  <c:v>2.08</c:v>
                </c:pt>
                <c:pt idx="34">
                  <c:v>2.09</c:v>
                </c:pt>
                <c:pt idx="35">
                  <c:v>2.1</c:v>
                </c:pt>
                <c:pt idx="36">
                  <c:v>2.11</c:v>
                </c:pt>
                <c:pt idx="37">
                  <c:v>2.12</c:v>
                </c:pt>
                <c:pt idx="38">
                  <c:v>2.13</c:v>
                </c:pt>
                <c:pt idx="39">
                  <c:v>2.14</c:v>
                </c:pt>
                <c:pt idx="40">
                  <c:v>2.15</c:v>
                </c:pt>
                <c:pt idx="41">
                  <c:v>2.16</c:v>
                </c:pt>
                <c:pt idx="42">
                  <c:v>2.17</c:v>
                </c:pt>
                <c:pt idx="43">
                  <c:v>2.1800000000000002</c:v>
                </c:pt>
                <c:pt idx="44">
                  <c:v>2.19</c:v>
                </c:pt>
                <c:pt idx="45">
                  <c:v>2.2000000000000002</c:v>
                </c:pt>
                <c:pt idx="46">
                  <c:v>2.21</c:v>
                </c:pt>
                <c:pt idx="47">
                  <c:v>2.21999999999999</c:v>
                </c:pt>
                <c:pt idx="48">
                  <c:v>2.23</c:v>
                </c:pt>
                <c:pt idx="49">
                  <c:v>2.23999999999999</c:v>
                </c:pt>
              </c:numCache>
            </c:numRef>
          </c:xVal>
          <c:yVal>
            <c:numRef>
              <c:f>('Fig 7C DOTPLOT SOX2'!$E$28:$E$52,'Fig 7C DOTPLOT SOX2'!$K$27:$K$52)</c:f>
              <c:numCache>
                <c:formatCode>General</c:formatCode>
                <c:ptCount val="51"/>
                <c:pt idx="0">
                  <c:v>1.3691440861517956</c:v>
                </c:pt>
                <c:pt idx="1">
                  <c:v>1.5953910001060236</c:v>
                </c:pt>
                <c:pt idx="2">
                  <c:v>1.1692516244339093</c:v>
                </c:pt>
                <c:pt idx="3">
                  <c:v>1.3516123169198613</c:v>
                </c:pt>
                <c:pt idx="4">
                  <c:v>1.2007557972221801</c:v>
                </c:pt>
                <c:pt idx="5">
                  <c:v>1.3596398224861033</c:v>
                </c:pt>
                <c:pt idx="6">
                  <c:v>1.4095466731290611</c:v>
                </c:pt>
                <c:pt idx="7">
                  <c:v>1.1210108598518698</c:v>
                </c:pt>
                <c:pt idx="8">
                  <c:v>1.3884934038138224</c:v>
                </c:pt>
                <c:pt idx="9">
                  <c:v>1.3675915968677581</c:v>
                </c:pt>
                <c:pt idx="10">
                  <c:v>0.82274358935522462</c:v>
                </c:pt>
                <c:pt idx="11">
                  <c:v>0.7013843660542538</c:v>
                </c:pt>
                <c:pt idx="12">
                  <c:v>0.72304348484618997</c:v>
                </c:pt>
                <c:pt idx="13">
                  <c:v>0.7194462535782985</c:v>
                </c:pt>
                <c:pt idx="14">
                  <c:v>0.78260606152401435</c:v>
                </c:pt>
                <c:pt idx="15">
                  <c:v>0.61800433182375836</c:v>
                </c:pt>
                <c:pt idx="16">
                  <c:v>0.57483755660906044</c:v>
                </c:pt>
                <c:pt idx="17">
                  <c:v>0.59626948184723505</c:v>
                </c:pt>
                <c:pt idx="18">
                  <c:v>0.63447586447147208</c:v>
                </c:pt>
                <c:pt idx="19">
                  <c:v>0.63333989670266422</c:v>
                </c:pt>
                <c:pt idx="20">
                  <c:v>0.53110279750995859</c:v>
                </c:pt>
                <c:pt idx="21">
                  <c:v>0.46767793041818762</c:v>
                </c:pt>
                <c:pt idx="22">
                  <c:v>0.58506126652833101</c:v>
                </c:pt>
                <c:pt idx="23">
                  <c:v>0.73451675931114913</c:v>
                </c:pt>
                <c:pt idx="24">
                  <c:v>0.69066840343516656</c:v>
                </c:pt>
                <c:pt idx="25">
                  <c:v>1.0992840758442193</c:v>
                </c:pt>
                <c:pt idx="26">
                  <c:v>1.1969356331632404</c:v>
                </c:pt>
                <c:pt idx="27">
                  <c:v>1.180968047207253</c:v>
                </c:pt>
                <c:pt idx="28">
                  <c:v>1.1981348864544497</c:v>
                </c:pt>
                <c:pt idx="29">
                  <c:v>1.1949144197510901</c:v>
                </c:pt>
                <c:pt idx="30">
                  <c:v>0.99746881889616867</c:v>
                </c:pt>
                <c:pt idx="31">
                  <c:v>1.3135731218003932</c:v>
                </c:pt>
                <c:pt idx="32">
                  <c:v>1.2611832701574577</c:v>
                </c:pt>
                <c:pt idx="33">
                  <c:v>1.0830065704983689</c:v>
                </c:pt>
                <c:pt idx="34">
                  <c:v>0.99839857706575785</c:v>
                </c:pt>
                <c:pt idx="35">
                  <c:v>1.0520415810242265</c:v>
                </c:pt>
                <c:pt idx="36">
                  <c:v>1.1721286072181158</c:v>
                </c:pt>
                <c:pt idx="37">
                  <c:v>1.325565654712485</c:v>
                </c:pt>
                <c:pt idx="38">
                  <c:v>1.1585595278445469</c:v>
                </c:pt>
                <c:pt idx="39">
                  <c:v>1.0096904226616374</c:v>
                </c:pt>
                <c:pt idx="40">
                  <c:v>1.0998095913313783</c:v>
                </c:pt>
                <c:pt idx="41">
                  <c:v>1.0793683863564985</c:v>
                </c:pt>
                <c:pt idx="42">
                  <c:v>1.228304865319813</c:v>
                </c:pt>
                <c:pt idx="43">
                  <c:v>1.2041715771787385</c:v>
                </c:pt>
                <c:pt idx="44">
                  <c:v>0.95301559858494322</c:v>
                </c:pt>
                <c:pt idx="45">
                  <c:v>0.77567433380287676</c:v>
                </c:pt>
                <c:pt idx="46">
                  <c:v>0.9291787550776508</c:v>
                </c:pt>
                <c:pt idx="47">
                  <c:v>1.1873955058578911</c:v>
                </c:pt>
                <c:pt idx="48">
                  <c:v>1.3963215988938262</c:v>
                </c:pt>
                <c:pt idx="49">
                  <c:v>1.0924658492672323</c:v>
                </c:pt>
                <c:pt idx="50">
                  <c:v>1.0384320773824145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76-442D-B0AA-3A7733DF8A0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B050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('Fig 7C DOTPLOT SOX2'!$G$53:$G$72,'Fig 7C DOTPLOT SOX2'!$M$53:$M$72)</c:f>
              <c:numCache>
                <c:formatCode>General</c:formatCode>
                <c:ptCount val="40"/>
                <c:pt idx="0">
                  <c:v>2.75</c:v>
                </c:pt>
                <c:pt idx="1">
                  <c:v>2.7625000000000002</c:v>
                </c:pt>
                <c:pt idx="2">
                  <c:v>2.7749999999999999</c:v>
                </c:pt>
                <c:pt idx="3">
                  <c:v>2.7875000000000001</c:v>
                </c:pt>
                <c:pt idx="4">
                  <c:v>2.8</c:v>
                </c:pt>
                <c:pt idx="5">
                  <c:v>2.8125</c:v>
                </c:pt>
                <c:pt idx="6">
                  <c:v>2.8250000000000002</c:v>
                </c:pt>
                <c:pt idx="7">
                  <c:v>2.8374999999999999</c:v>
                </c:pt>
                <c:pt idx="8">
                  <c:v>2.85</c:v>
                </c:pt>
                <c:pt idx="9">
                  <c:v>2.8624999999999998</c:v>
                </c:pt>
                <c:pt idx="10">
                  <c:v>2.875</c:v>
                </c:pt>
                <c:pt idx="11">
                  <c:v>2.8875000000000002</c:v>
                </c:pt>
                <c:pt idx="12">
                  <c:v>2.9</c:v>
                </c:pt>
                <c:pt idx="13">
                  <c:v>2.9125000000000001</c:v>
                </c:pt>
                <c:pt idx="14">
                  <c:v>2.9249999999999998</c:v>
                </c:pt>
                <c:pt idx="15">
                  <c:v>2.9375</c:v>
                </c:pt>
                <c:pt idx="16">
                  <c:v>2.95</c:v>
                </c:pt>
                <c:pt idx="17">
                  <c:v>2.9624999999999999</c:v>
                </c:pt>
                <c:pt idx="18">
                  <c:v>2.9750000000000001</c:v>
                </c:pt>
                <c:pt idx="19">
                  <c:v>2.9874999999999998</c:v>
                </c:pt>
                <c:pt idx="20">
                  <c:v>3</c:v>
                </c:pt>
                <c:pt idx="21">
                  <c:v>3.0125000000000002</c:v>
                </c:pt>
                <c:pt idx="22">
                  <c:v>3.0249999999999999</c:v>
                </c:pt>
                <c:pt idx="23">
                  <c:v>3.0375000000000001</c:v>
                </c:pt>
                <c:pt idx="24">
                  <c:v>3.05</c:v>
                </c:pt>
                <c:pt idx="25">
                  <c:v>3.0625</c:v>
                </c:pt>
                <c:pt idx="26">
                  <c:v>3.0750000000000002</c:v>
                </c:pt>
                <c:pt idx="27">
                  <c:v>3.0874999999999999</c:v>
                </c:pt>
                <c:pt idx="28">
                  <c:v>3.1</c:v>
                </c:pt>
                <c:pt idx="29">
                  <c:v>3.1124999999999998</c:v>
                </c:pt>
                <c:pt idx="30">
                  <c:v>3.125</c:v>
                </c:pt>
                <c:pt idx="31">
                  <c:v>3.1375000000000002</c:v>
                </c:pt>
                <c:pt idx="32">
                  <c:v>3.15</c:v>
                </c:pt>
                <c:pt idx="33">
                  <c:v>3.1625000000000001</c:v>
                </c:pt>
                <c:pt idx="34">
                  <c:v>3.1749999999999998</c:v>
                </c:pt>
                <c:pt idx="35">
                  <c:v>3.1875</c:v>
                </c:pt>
                <c:pt idx="36">
                  <c:v>3.2</c:v>
                </c:pt>
                <c:pt idx="37">
                  <c:v>3.2124999999999999</c:v>
                </c:pt>
                <c:pt idx="38">
                  <c:v>3.2250000000000001</c:v>
                </c:pt>
                <c:pt idx="39">
                  <c:v>3.2374999999999998</c:v>
                </c:pt>
              </c:numCache>
            </c:numRef>
          </c:xVal>
          <c:yVal>
            <c:numRef>
              <c:f>('Fig 7C DOTPLOT SOX2'!$E$53:$E$72,'Fig 7C DOTPLOT SOX2'!$K$53:$K$72)</c:f>
              <c:numCache>
                <c:formatCode>General</c:formatCode>
                <c:ptCount val="40"/>
                <c:pt idx="0">
                  <c:v>0.41353013343834721</c:v>
                </c:pt>
                <c:pt idx="1">
                  <c:v>0.44189146206624963</c:v>
                </c:pt>
                <c:pt idx="2">
                  <c:v>0.45143359132423549</c:v>
                </c:pt>
                <c:pt idx="3">
                  <c:v>0.4690032261484634</c:v>
                </c:pt>
                <c:pt idx="4">
                  <c:v>0.42371597776532421</c:v>
                </c:pt>
                <c:pt idx="5">
                  <c:v>0.4620738227587356</c:v>
                </c:pt>
                <c:pt idx="6">
                  <c:v>0.41523408509155901</c:v>
                </c:pt>
                <c:pt idx="7">
                  <c:v>0.48994289868682123</c:v>
                </c:pt>
                <c:pt idx="8">
                  <c:v>0.46275540342002031</c:v>
                </c:pt>
                <c:pt idx="9">
                  <c:v>0.40069369765081864</c:v>
                </c:pt>
                <c:pt idx="10">
                  <c:v>0.44522363418808597</c:v>
                </c:pt>
                <c:pt idx="11">
                  <c:v>0.45559880647653089</c:v>
                </c:pt>
                <c:pt idx="12">
                  <c:v>0.47415294670039226</c:v>
                </c:pt>
                <c:pt idx="13">
                  <c:v>0.44162640292019445</c:v>
                </c:pt>
                <c:pt idx="14">
                  <c:v>0.4103115580933917</c:v>
                </c:pt>
                <c:pt idx="15">
                  <c:v>0.40572982142586672</c:v>
                </c:pt>
                <c:pt idx="16">
                  <c:v>0.40879693440164788</c:v>
                </c:pt>
                <c:pt idx="17">
                  <c:v>0.39789164382109266</c:v>
                </c:pt>
                <c:pt idx="18">
                  <c:v>0.48225618345122151</c:v>
                </c:pt>
                <c:pt idx="19">
                  <c:v>0.42216348848128682</c:v>
                </c:pt>
                <c:pt idx="20">
                  <c:v>0.66570684942581992</c:v>
                </c:pt>
                <c:pt idx="21">
                  <c:v>0.41406577961310864</c:v>
                </c:pt>
                <c:pt idx="22">
                  <c:v>0.60344000157550992</c:v>
                </c:pt>
                <c:pt idx="23">
                  <c:v>0.55092887712784533</c:v>
                </c:pt>
                <c:pt idx="24">
                  <c:v>0.47933749806948206</c:v>
                </c:pt>
                <c:pt idx="25">
                  <c:v>0.47447311112424034</c:v>
                </c:pt>
                <c:pt idx="26">
                  <c:v>0.47096967454317984</c:v>
                </c:pt>
                <c:pt idx="27">
                  <c:v>0.72651842361938168</c:v>
                </c:pt>
                <c:pt idx="28">
                  <c:v>0.49397108317345018</c:v>
                </c:pt>
                <c:pt idx="29">
                  <c:v>0.49111443488427775</c:v>
                </c:pt>
                <c:pt idx="30">
                  <c:v>0.52124398948139805</c:v>
                </c:pt>
                <c:pt idx="31">
                  <c:v>0.48360899574715965</c:v>
                </c:pt>
                <c:pt idx="32">
                  <c:v>0.50612531315851395</c:v>
                </c:pt>
                <c:pt idx="33">
                  <c:v>0.60617537705995328</c:v>
                </c:pt>
                <c:pt idx="34">
                  <c:v>0.52176950496855712</c:v>
                </c:pt>
                <c:pt idx="35">
                  <c:v>0.65413203395223918</c:v>
                </c:pt>
                <c:pt idx="36">
                  <c:v>0.47737018368165579</c:v>
                </c:pt>
                <c:pt idx="37">
                  <c:v>0.60668741779103141</c:v>
                </c:pt>
                <c:pt idx="38">
                  <c:v>0.52772534715635999</c:v>
                </c:pt>
                <c:pt idx="39">
                  <c:v>0.46894846113102956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76-442D-B0AA-3A7733DF8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92264496"/>
        <c:axId val="-406368672"/>
      </c:scatterChart>
      <c:valAx>
        <c:axId val="-39226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6368672"/>
        <c:crosses val="autoZero"/>
        <c:crossBetween val="midCat"/>
        <c:majorUnit val="1"/>
      </c:valAx>
      <c:valAx>
        <c:axId val="-40636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226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603250</xdr:colOff>
      <xdr:row>7</xdr:row>
      <xdr:rowOff>165100</xdr:rowOff>
    </xdr:from>
    <xdr:to>
      <xdr:col>20</xdr:col>
      <xdr:colOff>419100</xdr:colOff>
      <xdr:row>30</xdr:row>
      <xdr:rowOff>63500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603250</xdr:colOff>
      <xdr:row>7</xdr:row>
      <xdr:rowOff>195702</xdr:rowOff>
    </xdr:from>
    <xdr:to>
      <xdr:col>20</xdr:col>
      <xdr:colOff>419100</xdr:colOff>
      <xdr:row>30</xdr:row>
      <xdr:rowOff>94102</xdr:rowOff>
    </xdr:to>
    <xdr:graphicFrame macro="">
      <xdr:nvGraphicFramePr>
        <xdr:cNvPr id="2" name="Grafiek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g.7%20SFig%206%20hPBEC%20int%20measurem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. Fig 6D DOTPLOT FOXJ1"/>
      <sheetName val="Sup. Fig 6D DOTPLOT TRP63"/>
      <sheetName val="Fig. 7C DOTPLOT SOX21"/>
      <sheetName val="Fig 7C DOTPLOT SOX2"/>
    </sheetNames>
    <sheetDataSet>
      <sheetData sheetId="0"/>
      <sheetData sheetId="1"/>
      <sheetData sheetId="2">
        <row r="8">
          <cell r="E8">
            <v>0.67372358378882147</v>
          </cell>
          <cell r="G8">
            <v>0.75</v>
          </cell>
          <cell r="K8">
            <v>1.1031779344533625</v>
          </cell>
          <cell r="M8">
            <v>1.01</v>
          </cell>
        </row>
        <row r="9">
          <cell r="E9">
            <v>0.72303833222302227</v>
          </cell>
          <cell r="G9">
            <v>0.76300000000000001</v>
          </cell>
          <cell r="K9">
            <v>1.3234369471018268</v>
          </cell>
          <cell r="M9">
            <v>1.0229999999999999</v>
          </cell>
        </row>
        <row r="10">
          <cell r="E10">
            <v>1.0768229585114246</v>
          </cell>
          <cell r="G10">
            <v>0.77600000000000002</v>
          </cell>
          <cell r="K10">
            <v>1.1296858075813541</v>
          </cell>
          <cell r="M10">
            <v>1.036</v>
          </cell>
        </row>
        <row r="11">
          <cell r="E11">
            <v>1.2899462273598599</v>
          </cell>
          <cell r="G11">
            <v>0.78900000000000003</v>
          </cell>
          <cell r="K11">
            <v>0.96561757891729516</v>
          </cell>
          <cell r="M11">
            <v>1.0489999999999999</v>
          </cell>
        </row>
        <row r="12">
          <cell r="E12">
            <v>0.78920534443239077</v>
          </cell>
          <cell r="G12">
            <v>0.80200000000000005</v>
          </cell>
          <cell r="K12">
            <v>0.99799557993853261</v>
          </cell>
          <cell r="M12">
            <v>1.0620000000000001</v>
          </cell>
        </row>
        <row r="13">
          <cell r="E13">
            <v>0.92972556063471001</v>
          </cell>
          <cell r="G13">
            <v>0.81499999999999995</v>
          </cell>
          <cell r="K13">
            <v>1.1672693937154701</v>
          </cell>
          <cell r="M13">
            <v>1.075</v>
          </cell>
        </row>
        <row r="14">
          <cell r="E14">
            <v>1.0732944275702254</v>
          </cell>
          <cell r="G14">
            <v>0.82799999999999996</v>
          </cell>
          <cell r="K14">
            <v>0.8848387120592931</v>
          </cell>
          <cell r="M14">
            <v>1.0880000000000001</v>
          </cell>
        </row>
        <row r="15">
          <cell r="E15">
            <v>0.62336439019602563</v>
          </cell>
          <cell r="G15">
            <v>0.84099999999999997</v>
          </cell>
          <cell r="K15">
            <v>1.0014659700137851</v>
          </cell>
          <cell r="M15">
            <v>1.101</v>
          </cell>
        </row>
        <row r="16">
          <cell r="E16">
            <v>0.90889311395786954</v>
          </cell>
          <cell r="G16">
            <v>0.85399999999999998</v>
          </cell>
          <cell r="K16">
            <v>1.1862457819992969</v>
          </cell>
          <cell r="M16">
            <v>1.1140000000000001</v>
          </cell>
        </row>
        <row r="17">
          <cell r="E17">
            <v>1.136045821828513</v>
          </cell>
          <cell r="G17">
            <v>0.86699999999999999</v>
          </cell>
          <cell r="K17">
            <v>1.4105658894166735</v>
          </cell>
          <cell r="M17">
            <v>1.127</v>
          </cell>
        </row>
        <row r="18">
          <cell r="E18">
            <v>0.76261433525951317</v>
          </cell>
          <cell r="G18">
            <v>0.88</v>
          </cell>
          <cell r="K18">
            <v>1.4477802851172521</v>
          </cell>
          <cell r="M18">
            <v>1.1399999999999999</v>
          </cell>
        </row>
        <row r="19">
          <cell r="E19">
            <v>0.89071412254881099</v>
          </cell>
          <cell r="G19">
            <v>0.89300000000000002</v>
          </cell>
          <cell r="K19">
            <v>1.3748282554502449</v>
          </cell>
          <cell r="M19">
            <v>1.153</v>
          </cell>
        </row>
        <row r="20">
          <cell r="E20">
            <v>1.0515869052199676</v>
          </cell>
          <cell r="G20">
            <v>0.90600000000000003</v>
          </cell>
          <cell r="K20">
            <v>1.0338439710350225</v>
          </cell>
          <cell r="M20">
            <v>1.1659999999999999</v>
          </cell>
        </row>
        <row r="21">
          <cell r="E21">
            <v>1.1889455576989723</v>
          </cell>
          <cell r="G21">
            <v>0.91900000000000004</v>
          </cell>
          <cell r="K21">
            <v>0.97754242992055596</v>
          </cell>
          <cell r="M21">
            <v>1.179</v>
          </cell>
        </row>
        <row r="22">
          <cell r="E22">
            <v>0.90999401561152371</v>
          </cell>
          <cell r="G22">
            <v>0.93200000000000005</v>
          </cell>
          <cell r="K22">
            <v>1.4064678756044073</v>
          </cell>
          <cell r="M22">
            <v>1.1919999999999999</v>
          </cell>
        </row>
        <row r="23">
          <cell r="E23">
            <v>1.1955791958684268</v>
          </cell>
          <cell r="G23">
            <v>0.94499999999999995</v>
          </cell>
          <cell r="K23">
            <v>0.80716104484300599</v>
          </cell>
          <cell r="M23">
            <v>1.2050000000000001</v>
          </cell>
        </row>
        <row r="24">
          <cell r="E24">
            <v>0.92168051008877572</v>
          </cell>
          <cell r="G24">
            <v>0.95799999999999996</v>
          </cell>
          <cell r="K24">
            <v>0.82000887193011052</v>
          </cell>
          <cell r="M24">
            <v>1.218</v>
          </cell>
        </row>
        <row r="25">
          <cell r="E25">
            <v>0.69060407581151873</v>
          </cell>
          <cell r="G25">
            <v>0.97099999999999997</v>
          </cell>
          <cell r="K25">
            <v>0.99090712361461297</v>
          </cell>
          <cell r="M25">
            <v>1.2310000000000001</v>
          </cell>
        </row>
        <row r="26">
          <cell r="E26">
            <v>1.2139275567626631</v>
          </cell>
          <cell r="G26">
            <v>0.98399999999999999</v>
          </cell>
          <cell r="K26">
            <v>0.99681417055121269</v>
          </cell>
          <cell r="M26">
            <v>1.244</v>
          </cell>
        </row>
        <row r="27">
          <cell r="E27">
            <v>0.80619874944520642</v>
          </cell>
          <cell r="G27">
            <v>0.997</v>
          </cell>
          <cell r="K27">
            <v>0.76806377793138625</v>
          </cell>
          <cell r="M27">
            <v>1.2569999999999999</v>
          </cell>
        </row>
        <row r="28">
          <cell r="E28">
            <v>1.8008775076455124</v>
          </cell>
          <cell r="G28">
            <v>1.75</v>
          </cell>
          <cell r="K28">
            <v>1.4172851553070558</v>
          </cell>
          <cell r="M28">
            <v>2.0099999999999998</v>
          </cell>
        </row>
        <row r="29">
          <cell r="E29">
            <v>1.8947082024338828</v>
          </cell>
          <cell r="G29">
            <v>1.76</v>
          </cell>
          <cell r="K29">
            <v>1.3952075673815141</v>
          </cell>
          <cell r="M29">
            <v>2.02</v>
          </cell>
        </row>
        <row r="30">
          <cell r="E30">
            <v>1.8013856161010449</v>
          </cell>
          <cell r="G30">
            <v>1.77</v>
          </cell>
          <cell r="K30">
            <v>1.2805739377681247</v>
          </cell>
          <cell r="M30">
            <v>2.0299999999999998</v>
          </cell>
        </row>
        <row r="31">
          <cell r="E31">
            <v>2.0477053040442827</v>
          </cell>
          <cell r="G31">
            <v>1.78</v>
          </cell>
          <cell r="K31">
            <v>1.2993657308351827</v>
          </cell>
          <cell r="M31">
            <v>2.04</v>
          </cell>
        </row>
        <row r="32">
          <cell r="E32">
            <v>1.5699986711009624</v>
          </cell>
          <cell r="G32">
            <v>1.79</v>
          </cell>
          <cell r="K32">
            <v>1.4156237983561371</v>
          </cell>
          <cell r="M32">
            <v>2.0499999999999998</v>
          </cell>
        </row>
        <row r="33">
          <cell r="E33">
            <v>1.59520649614489</v>
          </cell>
          <cell r="G33">
            <v>1.8</v>
          </cell>
          <cell r="K33">
            <v>1.5383426984639974</v>
          </cell>
          <cell r="M33">
            <v>2.06</v>
          </cell>
        </row>
        <row r="34">
          <cell r="E34">
            <v>1.7357267123472091</v>
          </cell>
          <cell r="G34">
            <v>1.81</v>
          </cell>
          <cell r="K34">
            <v>1.2280012200323867</v>
          </cell>
          <cell r="M34">
            <v>2.0699999999999998</v>
          </cell>
        </row>
        <row r="35">
          <cell r="E35">
            <v>1.7291213024252843</v>
          </cell>
          <cell r="G35">
            <v>1.82</v>
          </cell>
          <cell r="K35">
            <v>1.2577210499321543</v>
          </cell>
          <cell r="M35">
            <v>2.08</v>
          </cell>
        </row>
        <row r="36">
          <cell r="E36">
            <v>2.0401683619538811</v>
          </cell>
          <cell r="G36">
            <v>1.83</v>
          </cell>
          <cell r="K36">
            <v>1.1898269292046104</v>
          </cell>
          <cell r="M36">
            <v>2.09</v>
          </cell>
        </row>
        <row r="37">
          <cell r="E37">
            <v>1.2002086284632802</v>
          </cell>
          <cell r="G37">
            <v>1.84</v>
          </cell>
          <cell r="K37">
            <v>1.5044879357086101</v>
          </cell>
          <cell r="M37">
            <v>2.1</v>
          </cell>
        </row>
        <row r="38">
          <cell r="E38">
            <v>1.1951557721554829</v>
          </cell>
          <cell r="G38">
            <v>1.85</v>
          </cell>
          <cell r="K38">
            <v>1.0548509067033056</v>
          </cell>
          <cell r="M38">
            <v>2.11</v>
          </cell>
        </row>
        <row r="39">
          <cell r="E39">
            <v>1.1112049640024702</v>
          </cell>
          <cell r="G39">
            <v>1.86</v>
          </cell>
          <cell r="K39">
            <v>1.1890147102508279</v>
          </cell>
          <cell r="M39">
            <v>2.12</v>
          </cell>
        </row>
        <row r="40">
          <cell r="E40">
            <v>1.081395934611219</v>
          </cell>
          <cell r="G40">
            <v>1.87</v>
          </cell>
          <cell r="K40">
            <v>1.1722534645682261</v>
          </cell>
          <cell r="M40">
            <v>2.13</v>
          </cell>
        </row>
        <row r="41">
          <cell r="E41">
            <v>0.96656342366083026</v>
          </cell>
          <cell r="G41">
            <v>1.88</v>
          </cell>
          <cell r="K41">
            <v>1.0675510576169951</v>
          </cell>
          <cell r="M41">
            <v>2.14</v>
          </cell>
        </row>
        <row r="42">
          <cell r="E42">
            <v>1.1333923665607311</v>
          </cell>
          <cell r="G42">
            <v>1.89</v>
          </cell>
          <cell r="K42">
            <v>1.1135891046791195</v>
          </cell>
          <cell r="M42">
            <v>2.15</v>
          </cell>
        </row>
        <row r="43">
          <cell r="E43">
            <v>1.3930922438329965</v>
          </cell>
          <cell r="G43">
            <v>1.9</v>
          </cell>
          <cell r="K43">
            <v>1.17110897422426</v>
          </cell>
          <cell r="M43">
            <v>2.16</v>
          </cell>
        </row>
        <row r="44">
          <cell r="E44">
            <v>1.1591647565552505</v>
          </cell>
          <cell r="G44">
            <v>1.91</v>
          </cell>
          <cell r="K44">
            <v>1.0008752653201249</v>
          </cell>
          <cell r="M44">
            <v>2.17</v>
          </cell>
        </row>
        <row r="45">
          <cell r="E45">
            <v>0.9310240600210713</v>
          </cell>
          <cell r="G45">
            <v>1.92</v>
          </cell>
          <cell r="K45">
            <v>1.0054901457393437</v>
          </cell>
          <cell r="M45">
            <v>2.1800000000000002</v>
          </cell>
        </row>
        <row r="46">
          <cell r="E46">
            <v>1.126307076430803</v>
          </cell>
          <cell r="G46">
            <v>1.93</v>
          </cell>
          <cell r="K46">
            <v>1.2237924490900591</v>
          </cell>
          <cell r="M46">
            <v>2.19</v>
          </cell>
        </row>
        <row r="47">
          <cell r="E47">
            <v>1.239107153559061</v>
          </cell>
          <cell r="G47">
            <v>1.94</v>
          </cell>
          <cell r="K47">
            <v>1.1516526383768344</v>
          </cell>
          <cell r="M47">
            <v>2.2000000000000002</v>
          </cell>
        </row>
        <row r="48">
          <cell r="E48">
            <v>1.1952404568980717</v>
          </cell>
          <cell r="G48">
            <v>1.95</v>
          </cell>
          <cell r="K48">
            <v>1.1211205895232843</v>
          </cell>
          <cell r="M48">
            <v>2.21</v>
          </cell>
        </row>
        <row r="49">
          <cell r="E49">
            <v>1.0714595914808018</v>
          </cell>
          <cell r="G49">
            <v>1.96</v>
          </cell>
          <cell r="K49">
            <v>1.119828423005903</v>
          </cell>
          <cell r="M49">
            <v>2.21999999999999</v>
          </cell>
        </row>
        <row r="50">
          <cell r="E50">
            <v>1.1071683246057382</v>
          </cell>
          <cell r="G50">
            <v>1.97</v>
          </cell>
          <cell r="K50">
            <v>1.3237692184920105</v>
          </cell>
          <cell r="M50">
            <v>2.23</v>
          </cell>
        </row>
        <row r="51">
          <cell r="E51">
            <v>0.86082040841497087</v>
          </cell>
          <cell r="G51">
            <v>1.98</v>
          </cell>
          <cell r="K51">
            <v>0.98773208588619055</v>
          </cell>
          <cell r="M51">
            <v>2.23999999999999</v>
          </cell>
        </row>
        <row r="52">
          <cell r="E52">
            <v>1.1417196995819614</v>
          </cell>
          <cell r="G52">
            <v>1.99</v>
          </cell>
          <cell r="K52">
            <v>1.1388417303330836</v>
          </cell>
          <cell r="M52">
            <v>2.24999999999998</v>
          </cell>
        </row>
        <row r="53">
          <cell r="E53">
            <v>0.45337388357281022</v>
          </cell>
          <cell r="G53">
            <v>2.75</v>
          </cell>
          <cell r="K53">
            <v>0.52399198231975419</v>
          </cell>
          <cell r="M53">
            <v>3</v>
          </cell>
        </row>
        <row r="54">
          <cell r="E54">
            <v>0.55259617363933333</v>
          </cell>
          <cell r="G54">
            <v>2.7625000000000002</v>
          </cell>
          <cell r="K54">
            <v>0.68030721187952581</v>
          </cell>
          <cell r="M54">
            <v>3.0125000000000002</v>
          </cell>
        </row>
        <row r="55">
          <cell r="E55">
            <v>0.51640756030639379</v>
          </cell>
          <cell r="G55">
            <v>2.7749999999999999</v>
          </cell>
          <cell r="K55">
            <v>0.90809770937215473</v>
          </cell>
          <cell r="M55">
            <v>3.0249999999999999</v>
          </cell>
        </row>
        <row r="56">
          <cell r="E56">
            <v>0.73692663000758252</v>
          </cell>
          <cell r="G56">
            <v>2.7875000000000001</v>
          </cell>
          <cell r="K56">
            <v>0.66133082359569906</v>
          </cell>
          <cell r="M56">
            <v>3.0375000000000001</v>
          </cell>
        </row>
        <row r="57">
          <cell r="E57">
            <v>0.41952821478482694</v>
          </cell>
          <cell r="G57">
            <v>2.8</v>
          </cell>
          <cell r="K57">
            <v>0.62330420894133798</v>
          </cell>
          <cell r="M57">
            <v>3.05</v>
          </cell>
        </row>
        <row r="58">
          <cell r="E58">
            <v>0.57094453453356941</v>
          </cell>
          <cell r="G58">
            <v>2.8125</v>
          </cell>
          <cell r="K58">
            <v>0.60011904971518382</v>
          </cell>
          <cell r="M58">
            <v>3.0625</v>
          </cell>
        </row>
        <row r="59">
          <cell r="E59">
            <v>0.5836190176743572</v>
          </cell>
          <cell r="G59">
            <v>2.8250000000000002</v>
          </cell>
          <cell r="K59">
            <v>0.57800454274628832</v>
          </cell>
          <cell r="M59">
            <v>3.0750000000000002</v>
          </cell>
        </row>
        <row r="60">
          <cell r="E60">
            <v>0.76010202122937931</v>
          </cell>
          <cell r="G60">
            <v>2.8374999999999999</v>
          </cell>
          <cell r="K60">
            <v>0.6090903772501447</v>
          </cell>
          <cell r="M60">
            <v>3.0874999999999999</v>
          </cell>
        </row>
        <row r="61">
          <cell r="E61">
            <v>0.54627304619270423</v>
          </cell>
          <cell r="G61">
            <v>2.85</v>
          </cell>
          <cell r="K61">
            <v>0.81480328681723202</v>
          </cell>
          <cell r="M61">
            <v>3.1</v>
          </cell>
        </row>
        <row r="62">
          <cell r="E62">
            <v>0.58364724592188677</v>
          </cell>
          <cell r="G62">
            <v>2.8624999999999998</v>
          </cell>
          <cell r="K62">
            <v>0.66199536637606649</v>
          </cell>
          <cell r="M62">
            <v>3.1124999999999998</v>
          </cell>
        </row>
        <row r="63">
          <cell r="E63">
            <v>0.49100213752975908</v>
          </cell>
          <cell r="G63">
            <v>2.875</v>
          </cell>
          <cell r="K63">
            <v>0.56345843966491138</v>
          </cell>
          <cell r="M63">
            <v>3.125</v>
          </cell>
        </row>
        <row r="64">
          <cell r="E64">
            <v>0.53596973584440244</v>
          </cell>
          <cell r="G64">
            <v>2.8875000000000002</v>
          </cell>
          <cell r="K64">
            <v>0.79183964185120037</v>
          </cell>
          <cell r="M64">
            <v>3.1375000000000002</v>
          </cell>
        </row>
        <row r="65">
          <cell r="E65">
            <v>1.0668301588859483</v>
          </cell>
          <cell r="G65">
            <v>2.9</v>
          </cell>
          <cell r="K65">
            <v>0.54245150399662845</v>
          </cell>
          <cell r="M65">
            <v>3.15</v>
          </cell>
        </row>
        <row r="66">
          <cell r="E66">
            <v>0.58248988777317345</v>
          </cell>
          <cell r="G66">
            <v>2.9125000000000001</v>
          </cell>
          <cell r="K66">
            <v>0.7453585662688309</v>
          </cell>
          <cell r="M66">
            <v>3.1625000000000001</v>
          </cell>
        </row>
        <row r="67">
          <cell r="E67">
            <v>0.57966706302021398</v>
          </cell>
          <cell r="G67">
            <v>2.9249999999999998</v>
          </cell>
          <cell r="K67">
            <v>0.58553602759045309</v>
          </cell>
          <cell r="M67">
            <v>3.1749999999999998</v>
          </cell>
        </row>
        <row r="68">
          <cell r="E68">
            <v>0.51496791968238442</v>
          </cell>
          <cell r="G68">
            <v>2.9375</v>
          </cell>
          <cell r="K68">
            <v>0.50405569890872992</v>
          </cell>
          <cell r="M68">
            <v>3.1875</v>
          </cell>
        </row>
        <row r="69">
          <cell r="E69">
            <v>0.64961666039854815</v>
          </cell>
          <cell r="G69">
            <v>2.95</v>
          </cell>
          <cell r="K69">
            <v>0.77079578713956365</v>
          </cell>
          <cell r="M69">
            <v>3.2</v>
          </cell>
        </row>
        <row r="70">
          <cell r="E70">
            <v>0.69447134572307312</v>
          </cell>
          <cell r="G70">
            <v>2.9624999999999999</v>
          </cell>
          <cell r="K70">
            <v>0.53060049108007512</v>
          </cell>
          <cell r="M70">
            <v>3.2124999999999999</v>
          </cell>
        </row>
        <row r="71">
          <cell r="E71">
            <v>0.55149527198567916</v>
          </cell>
          <cell r="G71">
            <v>2.9750000000000001</v>
          </cell>
          <cell r="K71">
            <v>0.58158568995160198</v>
          </cell>
          <cell r="M71">
            <v>3.2250000000000001</v>
          </cell>
        </row>
        <row r="72">
          <cell r="E72">
            <v>0.62624367144404425</v>
          </cell>
          <cell r="G72">
            <v>2.9874999999999998</v>
          </cell>
          <cell r="K72">
            <v>0.56164940654057771</v>
          </cell>
          <cell r="M72">
            <v>3.2374999999999998</v>
          </cell>
        </row>
      </sheetData>
      <sheetData sheetId="3">
        <row r="8">
          <cell r="E8">
            <v>1.7135695136543325</v>
          </cell>
          <cell r="G8">
            <v>0.75</v>
          </cell>
          <cell r="K8">
            <v>1.7804868947631916</v>
          </cell>
          <cell r="M8">
            <v>1.01</v>
          </cell>
        </row>
        <row r="9">
          <cell r="E9">
            <v>2.0061569453069383</v>
          </cell>
          <cell r="G9">
            <v>0.76300000000000001</v>
          </cell>
          <cell r="K9">
            <v>1.7222894232493442</v>
          </cell>
          <cell r="M9">
            <v>1.0229999999999999</v>
          </cell>
        </row>
        <row r="10">
          <cell r="E10">
            <v>1.9087666419278131</v>
          </cell>
          <cell r="G10">
            <v>0.77600000000000002</v>
          </cell>
          <cell r="K10">
            <v>1.4411251628631576</v>
          </cell>
          <cell r="M10">
            <v>1.036</v>
          </cell>
        </row>
        <row r="11">
          <cell r="E11">
            <v>1.7294351968253487</v>
          </cell>
          <cell r="G11">
            <v>0.78900000000000003</v>
          </cell>
          <cell r="K11">
            <v>1.0115768885129777</v>
          </cell>
          <cell r="M11">
            <v>1.0489999999999999</v>
          </cell>
        </row>
        <row r="12">
          <cell r="E12">
            <v>1.3058706814291989</v>
          </cell>
          <cell r="G12">
            <v>0.80200000000000005</v>
          </cell>
          <cell r="K12">
            <v>0.94176417725730666</v>
          </cell>
          <cell r="M12">
            <v>1.0620000000000001</v>
          </cell>
        </row>
        <row r="13">
          <cell r="E13">
            <v>1.4205655604864971</v>
          </cell>
          <cell r="G13">
            <v>0.81499999999999995</v>
          </cell>
          <cell r="K13">
            <v>2.0473679137035159</v>
          </cell>
          <cell r="M13">
            <v>1.075</v>
          </cell>
        </row>
        <row r="14">
          <cell r="E14">
            <v>1.5261726973933325</v>
          </cell>
          <cell r="G14">
            <v>0.82799999999999996</v>
          </cell>
          <cell r="K14">
            <v>1.0982734691381442</v>
          </cell>
          <cell r="M14">
            <v>1.0880000000000001</v>
          </cell>
        </row>
        <row r="15">
          <cell r="E15">
            <v>1.0668251972797358</v>
          </cell>
          <cell r="G15">
            <v>0.84099999999999997</v>
          </cell>
          <cell r="K15">
            <v>1.7082487274129401</v>
          </cell>
          <cell r="M15">
            <v>1.101</v>
          </cell>
        </row>
        <row r="16">
          <cell r="E16">
            <v>1.3127243536343396</v>
          </cell>
          <cell r="G16">
            <v>0.85399999999999998</v>
          </cell>
          <cell r="K16">
            <v>1.0304011227581373</v>
          </cell>
          <cell r="M16">
            <v>1.1140000000000001</v>
          </cell>
        </row>
        <row r="17">
          <cell r="E17">
            <v>1.6063341562788724</v>
          </cell>
          <cell r="G17">
            <v>0.86699999999999999</v>
          </cell>
          <cell r="K17">
            <v>1.6712605219705898</v>
          </cell>
          <cell r="M17">
            <v>1.127</v>
          </cell>
        </row>
        <row r="18">
          <cell r="E18">
            <v>1.7039516532117596</v>
          </cell>
          <cell r="G18">
            <v>0.88</v>
          </cell>
          <cell r="K18">
            <v>1.7213731398358361</v>
          </cell>
          <cell r="M18">
            <v>1.1399999999999999</v>
          </cell>
        </row>
        <row r="19">
          <cell r="E19">
            <v>1.8582539418081576</v>
          </cell>
          <cell r="G19">
            <v>0.89300000000000002</v>
          </cell>
          <cell r="K19">
            <v>1.5167320192336595</v>
          </cell>
          <cell r="M19">
            <v>1.153</v>
          </cell>
        </row>
        <row r="20">
          <cell r="E20">
            <v>2.2672023385789801</v>
          </cell>
          <cell r="G20">
            <v>0.90600000000000003</v>
          </cell>
          <cell r="K20">
            <v>0.86261346003750128</v>
          </cell>
          <cell r="M20">
            <v>1.1659999999999999</v>
          </cell>
        </row>
        <row r="21">
          <cell r="E21">
            <v>1.6657831361798161</v>
          </cell>
          <cell r="G21">
            <v>0.91900000000000004</v>
          </cell>
          <cell r="K21">
            <v>1.1390750305514181</v>
          </cell>
          <cell r="M21">
            <v>1.179</v>
          </cell>
        </row>
        <row r="22">
          <cell r="E22">
            <v>1.4663071959771594</v>
          </cell>
          <cell r="G22">
            <v>0.93200000000000005</v>
          </cell>
          <cell r="K22">
            <v>0.87164154661177251</v>
          </cell>
          <cell r="M22">
            <v>1.1919999999999999</v>
          </cell>
        </row>
        <row r="23">
          <cell r="E23">
            <v>1.2745937021946896</v>
          </cell>
          <cell r="G23">
            <v>0.94499999999999995</v>
          </cell>
          <cell r="K23">
            <v>1.3339469529948682</v>
          </cell>
          <cell r="M23">
            <v>1.2050000000000001</v>
          </cell>
        </row>
        <row r="24">
          <cell r="E24">
            <v>1.4802417339412022</v>
          </cell>
          <cell r="G24">
            <v>0.95799999999999996</v>
          </cell>
          <cell r="K24">
            <v>0.92722491544590557</v>
          </cell>
          <cell r="M24">
            <v>1.218</v>
          </cell>
        </row>
        <row r="25">
          <cell r="E25">
            <v>1.9656407615527922</v>
          </cell>
          <cell r="G25">
            <v>0.97099999999999997</v>
          </cell>
          <cell r="K25">
            <v>1.0165355987507865</v>
          </cell>
          <cell r="M25">
            <v>1.2310000000000001</v>
          </cell>
        </row>
        <row r="26">
          <cell r="E26">
            <v>1.4912606212986383</v>
          </cell>
          <cell r="G26">
            <v>0.98399999999999999</v>
          </cell>
          <cell r="K26">
            <v>1.1877593242720781</v>
          </cell>
          <cell r="M26">
            <v>1.244</v>
          </cell>
        </row>
        <row r="27">
          <cell r="E27">
            <v>2.3087030277327596</v>
          </cell>
          <cell r="G27">
            <v>0.997</v>
          </cell>
          <cell r="K27">
            <v>1.0992840758442193</v>
          </cell>
          <cell r="M27">
            <v>2</v>
          </cell>
        </row>
        <row r="28">
          <cell r="E28">
            <v>1.3691440861517956</v>
          </cell>
          <cell r="G28">
            <v>1.75</v>
          </cell>
          <cell r="K28">
            <v>1.1969356331632404</v>
          </cell>
          <cell r="M28">
            <v>2.0099999999999998</v>
          </cell>
        </row>
        <row r="29">
          <cell r="E29">
            <v>1.5953910001060236</v>
          </cell>
          <cell r="G29">
            <v>1.76</v>
          </cell>
          <cell r="K29">
            <v>1.180968047207253</v>
          </cell>
          <cell r="M29">
            <v>2.02</v>
          </cell>
        </row>
        <row r="30">
          <cell r="E30">
            <v>1.1692516244339093</v>
          </cell>
          <cell r="G30">
            <v>1.77</v>
          </cell>
          <cell r="K30">
            <v>1.1981348864544497</v>
          </cell>
          <cell r="M30">
            <v>2.0299999999999998</v>
          </cell>
        </row>
        <row r="31">
          <cell r="E31">
            <v>1.3516123169198613</v>
          </cell>
          <cell r="G31">
            <v>1.78</v>
          </cell>
          <cell r="K31">
            <v>1.1949144197510901</v>
          </cell>
          <cell r="M31">
            <v>2.04</v>
          </cell>
        </row>
        <row r="32">
          <cell r="E32">
            <v>1.2007557972221801</v>
          </cell>
          <cell r="G32">
            <v>1.79</v>
          </cell>
          <cell r="K32">
            <v>0.99746881889616867</v>
          </cell>
          <cell r="M32">
            <v>2.0499999999999998</v>
          </cell>
        </row>
        <row r="33">
          <cell r="E33">
            <v>1.3596398224861033</v>
          </cell>
          <cell r="G33">
            <v>1.8</v>
          </cell>
          <cell r="K33">
            <v>1.3135731218003932</v>
          </cell>
          <cell r="M33">
            <v>2.06</v>
          </cell>
        </row>
        <row r="34">
          <cell r="E34">
            <v>1.4095466731290611</v>
          </cell>
          <cell r="G34">
            <v>1.81</v>
          </cell>
          <cell r="K34">
            <v>1.2611832701574577</v>
          </cell>
          <cell r="M34">
            <v>2.0699999999999998</v>
          </cell>
        </row>
        <row r="35">
          <cell r="E35">
            <v>1.1210108598518698</v>
          </cell>
          <cell r="G35">
            <v>1.82</v>
          </cell>
          <cell r="K35">
            <v>1.0830065704983689</v>
          </cell>
          <cell r="M35">
            <v>2.08</v>
          </cell>
        </row>
        <row r="36">
          <cell r="E36">
            <v>1.3884934038138224</v>
          </cell>
          <cell r="G36">
            <v>1.83</v>
          </cell>
          <cell r="K36">
            <v>0.99839857706575785</v>
          </cell>
          <cell r="M36">
            <v>2.09</v>
          </cell>
        </row>
        <row r="37">
          <cell r="E37">
            <v>1.3675915968677581</v>
          </cell>
          <cell r="G37">
            <v>1.84</v>
          </cell>
          <cell r="K37">
            <v>1.0520415810242265</v>
          </cell>
          <cell r="M37">
            <v>2.1</v>
          </cell>
        </row>
        <row r="38">
          <cell r="E38">
            <v>0.82274358935522462</v>
          </cell>
          <cell r="G38">
            <v>1.85</v>
          </cell>
          <cell r="K38">
            <v>1.1721286072181158</v>
          </cell>
          <cell r="M38">
            <v>2.11</v>
          </cell>
        </row>
        <row r="39">
          <cell r="E39">
            <v>0.7013843660542538</v>
          </cell>
          <cell r="G39">
            <v>1.86</v>
          </cell>
          <cell r="K39">
            <v>1.325565654712485</v>
          </cell>
          <cell r="M39">
            <v>2.12</v>
          </cell>
        </row>
        <row r="40">
          <cell r="E40">
            <v>0.72304348484618997</v>
          </cell>
          <cell r="G40">
            <v>1.87</v>
          </cell>
          <cell r="K40">
            <v>1.1585595278445469</v>
          </cell>
          <cell r="M40">
            <v>2.13</v>
          </cell>
        </row>
        <row r="41">
          <cell r="E41">
            <v>0.7194462535782985</v>
          </cell>
          <cell r="G41">
            <v>1.88</v>
          </cell>
          <cell r="K41">
            <v>1.0096904226616374</v>
          </cell>
          <cell r="M41">
            <v>2.14</v>
          </cell>
        </row>
        <row r="42">
          <cell r="E42">
            <v>0.78260606152401435</v>
          </cell>
          <cell r="G42">
            <v>1.89</v>
          </cell>
          <cell r="K42">
            <v>1.0998095913313783</v>
          </cell>
          <cell r="M42">
            <v>2.15</v>
          </cell>
        </row>
        <row r="43">
          <cell r="E43">
            <v>0.61800433182375836</v>
          </cell>
          <cell r="G43">
            <v>1.9</v>
          </cell>
          <cell r="K43">
            <v>1.0793683863564985</v>
          </cell>
          <cell r="M43">
            <v>2.16</v>
          </cell>
        </row>
        <row r="44">
          <cell r="E44">
            <v>0.57483755660906044</v>
          </cell>
          <cell r="G44">
            <v>1.91</v>
          </cell>
          <cell r="K44">
            <v>1.228304865319813</v>
          </cell>
          <cell r="M44">
            <v>2.17</v>
          </cell>
        </row>
        <row r="45">
          <cell r="E45">
            <v>0.59626948184723505</v>
          </cell>
          <cell r="G45">
            <v>1.92</v>
          </cell>
          <cell r="K45">
            <v>1.2041715771787385</v>
          </cell>
          <cell r="M45">
            <v>2.1800000000000002</v>
          </cell>
        </row>
        <row r="46">
          <cell r="E46">
            <v>0.63447586447147208</v>
          </cell>
          <cell r="G46">
            <v>1.93</v>
          </cell>
          <cell r="K46">
            <v>0.95301559858494322</v>
          </cell>
          <cell r="M46">
            <v>2.19</v>
          </cell>
        </row>
        <row r="47">
          <cell r="E47">
            <v>0.63333989670266422</v>
          </cell>
          <cell r="G47">
            <v>1.94</v>
          </cell>
          <cell r="K47">
            <v>0.77567433380287676</v>
          </cell>
          <cell r="M47">
            <v>2.2000000000000002</v>
          </cell>
        </row>
        <row r="48">
          <cell r="E48">
            <v>0.53110279750995859</v>
          </cell>
          <cell r="G48">
            <v>1.95</v>
          </cell>
          <cell r="K48">
            <v>0.9291787550776508</v>
          </cell>
          <cell r="M48">
            <v>2.21</v>
          </cell>
        </row>
        <row r="49">
          <cell r="E49">
            <v>0.46767793041818762</v>
          </cell>
          <cell r="G49">
            <v>1.96</v>
          </cell>
          <cell r="K49">
            <v>1.1873955058578911</v>
          </cell>
          <cell r="M49">
            <v>2.21999999999999</v>
          </cell>
        </row>
        <row r="50">
          <cell r="E50">
            <v>0.58506126652833101</v>
          </cell>
          <cell r="G50">
            <v>1.97</v>
          </cell>
          <cell r="K50">
            <v>1.3963215988938262</v>
          </cell>
          <cell r="M50">
            <v>2.23</v>
          </cell>
        </row>
        <row r="51">
          <cell r="E51">
            <v>0.73451675931114913</v>
          </cell>
          <cell r="G51">
            <v>1.98</v>
          </cell>
          <cell r="K51">
            <v>1.0924658492672323</v>
          </cell>
          <cell r="M51">
            <v>2.23999999999999</v>
          </cell>
        </row>
        <row r="52">
          <cell r="E52">
            <v>0.69066840343516656</v>
          </cell>
          <cell r="G52">
            <v>1.99</v>
          </cell>
          <cell r="K52">
            <v>1.0384320773824145</v>
          </cell>
        </row>
        <row r="53">
          <cell r="E53">
            <v>0.41353013343834721</v>
          </cell>
          <cell r="G53">
            <v>2.75</v>
          </cell>
          <cell r="K53">
            <v>0.66570684942581992</v>
          </cell>
          <cell r="M53">
            <v>3</v>
          </cell>
        </row>
        <row r="54">
          <cell r="E54">
            <v>0.44189146206624963</v>
          </cell>
          <cell r="G54">
            <v>2.7625000000000002</v>
          </cell>
          <cell r="K54">
            <v>0.41406577961310864</v>
          </cell>
          <cell r="M54">
            <v>3.0125000000000002</v>
          </cell>
        </row>
        <row r="55">
          <cell r="E55">
            <v>0.45143359132423549</v>
          </cell>
          <cell r="G55">
            <v>2.7749999999999999</v>
          </cell>
          <cell r="K55">
            <v>0.60344000157550992</v>
          </cell>
          <cell r="M55">
            <v>3.0249999999999999</v>
          </cell>
        </row>
        <row r="56">
          <cell r="E56">
            <v>0.4690032261484634</v>
          </cell>
          <cell r="G56">
            <v>2.7875000000000001</v>
          </cell>
          <cell r="K56">
            <v>0.55092887712784533</v>
          </cell>
          <cell r="M56">
            <v>3.0375000000000001</v>
          </cell>
        </row>
        <row r="57">
          <cell r="E57">
            <v>0.42371597776532421</v>
          </cell>
          <cell r="G57">
            <v>2.8</v>
          </cell>
          <cell r="K57">
            <v>0.47933749806948206</v>
          </cell>
          <cell r="M57">
            <v>3.05</v>
          </cell>
        </row>
        <row r="58">
          <cell r="E58">
            <v>0.4620738227587356</v>
          </cell>
          <cell r="G58">
            <v>2.8125</v>
          </cell>
          <cell r="K58">
            <v>0.47447311112424034</v>
          </cell>
          <cell r="M58">
            <v>3.0625</v>
          </cell>
        </row>
        <row r="59">
          <cell r="E59">
            <v>0.41523408509155901</v>
          </cell>
          <cell r="G59">
            <v>2.8250000000000002</v>
          </cell>
          <cell r="K59">
            <v>0.47096967454317984</v>
          </cell>
          <cell r="M59">
            <v>3.0750000000000002</v>
          </cell>
        </row>
        <row r="60">
          <cell r="E60">
            <v>0.48994289868682123</v>
          </cell>
          <cell r="G60">
            <v>2.8374999999999999</v>
          </cell>
          <cell r="K60">
            <v>0.72651842361938168</v>
          </cell>
          <cell r="M60">
            <v>3.0874999999999999</v>
          </cell>
        </row>
        <row r="61">
          <cell r="E61">
            <v>0.46275540342002031</v>
          </cell>
          <cell r="G61">
            <v>2.85</v>
          </cell>
          <cell r="K61">
            <v>0.49397108317345018</v>
          </cell>
          <cell r="M61">
            <v>3.1</v>
          </cell>
        </row>
        <row r="62">
          <cell r="E62">
            <v>0.40069369765081864</v>
          </cell>
          <cell r="G62">
            <v>2.8624999999999998</v>
          </cell>
          <cell r="K62">
            <v>0.49111443488427775</v>
          </cell>
          <cell r="M62">
            <v>3.1124999999999998</v>
          </cell>
        </row>
        <row r="63">
          <cell r="E63">
            <v>0.44522363418808597</v>
          </cell>
          <cell r="G63">
            <v>2.875</v>
          </cell>
          <cell r="K63">
            <v>0.52124398948139805</v>
          </cell>
          <cell r="M63">
            <v>3.125</v>
          </cell>
        </row>
        <row r="64">
          <cell r="E64">
            <v>0.45559880647653089</v>
          </cell>
          <cell r="G64">
            <v>2.8875000000000002</v>
          </cell>
          <cell r="K64">
            <v>0.48360899574715965</v>
          </cell>
          <cell r="M64">
            <v>3.1375000000000002</v>
          </cell>
        </row>
        <row r="65">
          <cell r="E65">
            <v>0.47415294670039226</v>
          </cell>
          <cell r="G65">
            <v>2.9</v>
          </cell>
          <cell r="K65">
            <v>0.50612531315851395</v>
          </cell>
          <cell r="M65">
            <v>3.15</v>
          </cell>
        </row>
        <row r="66">
          <cell r="E66">
            <v>0.44162640292019445</v>
          </cell>
          <cell r="G66">
            <v>2.9125000000000001</v>
          </cell>
          <cell r="K66">
            <v>0.60617537705995328</v>
          </cell>
          <cell r="M66">
            <v>3.1625000000000001</v>
          </cell>
        </row>
        <row r="67">
          <cell r="E67">
            <v>0.4103115580933917</v>
          </cell>
          <cell r="G67">
            <v>2.9249999999999998</v>
          </cell>
          <cell r="K67">
            <v>0.52176950496855712</v>
          </cell>
          <cell r="M67">
            <v>3.1749999999999998</v>
          </cell>
        </row>
        <row r="68">
          <cell r="E68">
            <v>0.40572982142586672</v>
          </cell>
          <cell r="G68">
            <v>2.9375</v>
          </cell>
          <cell r="K68">
            <v>0.65413203395223918</v>
          </cell>
          <cell r="M68">
            <v>3.1875</v>
          </cell>
        </row>
        <row r="69">
          <cell r="E69">
            <v>0.40879693440164788</v>
          </cell>
          <cell r="G69">
            <v>2.95</v>
          </cell>
          <cell r="K69">
            <v>0.47737018368165579</v>
          </cell>
          <cell r="M69">
            <v>3.2</v>
          </cell>
        </row>
        <row r="70">
          <cell r="E70">
            <v>0.39789164382109266</v>
          </cell>
          <cell r="G70">
            <v>2.9624999999999999</v>
          </cell>
          <cell r="K70">
            <v>0.60668741779103141</v>
          </cell>
          <cell r="M70">
            <v>3.2124999999999999</v>
          </cell>
        </row>
        <row r="71">
          <cell r="E71">
            <v>0.48225618345122151</v>
          </cell>
          <cell r="G71">
            <v>2.9750000000000001</v>
          </cell>
          <cell r="K71">
            <v>0.52772534715635999</v>
          </cell>
          <cell r="M71">
            <v>3.2250000000000001</v>
          </cell>
        </row>
        <row r="72">
          <cell r="E72">
            <v>0.42216348848128682</v>
          </cell>
          <cell r="G72">
            <v>2.9874999999999998</v>
          </cell>
          <cell r="K72">
            <v>0.46894846113102956</v>
          </cell>
          <cell r="M72">
            <v>3.2374999999999998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150"/>
  <sheetViews>
    <sheetView zoomScale="79" zoomScaleNormal="93" zoomScalePageLayoutView="93" workbookViewId="0">
      <selection activeCell="G37" sqref="G37"/>
    </sheetView>
  </sheetViews>
  <sheetFormatPr defaultColWidth="11" defaultRowHeight="15.75" x14ac:dyDescent="0.25"/>
  <cols>
    <col min="8" max="8" width="12.625" customWidth="1"/>
    <col min="9" max="9" width="13" customWidth="1"/>
    <col min="10" max="10" width="10.875" customWidth="1"/>
    <col min="11" max="11" width="12" customWidth="1"/>
  </cols>
  <sheetData>
    <row r="1" spans="2:17" x14ac:dyDescent="0.25">
      <c r="B1" t="s">
        <v>94</v>
      </c>
      <c r="F1" s="2"/>
      <c r="J1" t="s">
        <v>93</v>
      </c>
    </row>
    <row r="2" spans="2:17" x14ac:dyDescent="0.25">
      <c r="D2" s="23" t="s">
        <v>87</v>
      </c>
      <c r="E2" s="23"/>
      <c r="F2" s="23"/>
      <c r="G2" s="23"/>
      <c r="H2" s="22" t="s">
        <v>86</v>
      </c>
      <c r="I2" s="22"/>
      <c r="J2" s="22"/>
      <c r="K2" s="22"/>
      <c r="L2" s="22" t="s">
        <v>85</v>
      </c>
      <c r="M2" s="22"/>
      <c r="N2" s="22"/>
      <c r="O2" s="22"/>
    </row>
    <row r="3" spans="2:17" x14ac:dyDescent="0.25">
      <c r="B3" t="s">
        <v>88</v>
      </c>
      <c r="C3" s="5" t="s">
        <v>92</v>
      </c>
      <c r="D3" t="s">
        <v>82</v>
      </c>
      <c r="E3" t="s">
        <v>81</v>
      </c>
      <c r="F3" t="s">
        <v>80</v>
      </c>
      <c r="G3" t="s">
        <v>78</v>
      </c>
      <c r="H3" t="s">
        <v>82</v>
      </c>
      <c r="I3" t="s">
        <v>81</v>
      </c>
      <c r="J3" t="s">
        <v>80</v>
      </c>
      <c r="K3" t="s">
        <v>78</v>
      </c>
      <c r="L3" t="s">
        <v>82</v>
      </c>
      <c r="M3" t="s">
        <v>81</v>
      </c>
      <c r="N3" t="s">
        <v>80</v>
      </c>
      <c r="O3" t="s">
        <v>78</v>
      </c>
    </row>
    <row r="4" spans="2:17" x14ac:dyDescent="0.25">
      <c r="B4">
        <v>1</v>
      </c>
      <c r="C4" t="s">
        <v>76</v>
      </c>
      <c r="D4" s="2">
        <v>23347</v>
      </c>
      <c r="E4" s="2">
        <v>30015</v>
      </c>
      <c r="F4" s="2">
        <v>36595</v>
      </c>
      <c r="G4" s="2">
        <v>28987</v>
      </c>
      <c r="H4">
        <f>D4/D8</f>
        <v>1.2186235874416056</v>
      </c>
      <c r="I4">
        <f>E4/E8</f>
        <v>1.2114057391936071</v>
      </c>
      <c r="J4" s="41" t="s">
        <v>71</v>
      </c>
      <c r="K4">
        <f>G4/G8</f>
        <v>1.0116390667806725</v>
      </c>
      <c r="L4">
        <f>D4/D7</f>
        <v>1.2012245317966659</v>
      </c>
      <c r="M4">
        <f>E4/E7</f>
        <v>1.0192888919074947</v>
      </c>
      <c r="N4">
        <f>F4/F7</f>
        <v>1.6321023994291322</v>
      </c>
      <c r="O4">
        <f>G4/G7</f>
        <v>0.86805617943880453</v>
      </c>
    </row>
    <row r="5" spans="2:17" x14ac:dyDescent="0.25">
      <c r="B5" s="17"/>
      <c r="C5" s="17" t="s">
        <v>74</v>
      </c>
      <c r="D5" s="2">
        <v>18472</v>
      </c>
      <c r="E5" s="2">
        <v>29545</v>
      </c>
      <c r="F5" s="2">
        <v>19458</v>
      </c>
      <c r="G5" s="2">
        <v>34167</v>
      </c>
      <c r="H5">
        <f>D5/D8</f>
        <v>0.96416734086697808</v>
      </c>
      <c r="I5">
        <f>E5/E8</f>
        <v>1.1924365338822296</v>
      </c>
      <c r="J5" s="41" t="s">
        <v>71</v>
      </c>
      <c r="K5">
        <f>G5/G8</f>
        <v>1.1924197741986144</v>
      </c>
      <c r="L5">
        <f>D5/D7</f>
        <v>0.95040131714344511</v>
      </c>
      <c r="M5">
        <f>E5/E7</f>
        <v>1.0033280130403777</v>
      </c>
      <c r="N5">
        <f>F5/F7</f>
        <v>0.86780840246186786</v>
      </c>
      <c r="O5">
        <f>G5/G7</f>
        <v>1.0231785104662654</v>
      </c>
      <c r="Q5" s="2"/>
    </row>
    <row r="6" spans="2:17" x14ac:dyDescent="0.25">
      <c r="B6" s="17" t="s">
        <v>73</v>
      </c>
      <c r="C6" s="17" t="s">
        <v>89</v>
      </c>
      <c r="D6" s="2">
        <v>18881</v>
      </c>
      <c r="E6" s="2">
        <v>20107</v>
      </c>
      <c r="F6" s="2">
        <v>29424</v>
      </c>
      <c r="G6" s="2">
        <v>23914</v>
      </c>
      <c r="H6">
        <f>D6/D8</f>
        <v>0.9855155675026751</v>
      </c>
      <c r="I6">
        <f>E6/E8</f>
        <v>0.81151874722524919</v>
      </c>
      <c r="J6" s="41" t="s">
        <v>71</v>
      </c>
      <c r="K6">
        <f>G6/G8</f>
        <v>0.83459263266267647</v>
      </c>
      <c r="Q6" s="2"/>
    </row>
    <row r="7" spans="2:17" x14ac:dyDescent="0.25">
      <c r="B7" s="17"/>
      <c r="C7" s="17" t="s">
        <v>72</v>
      </c>
      <c r="D7" s="2">
        <v>19436</v>
      </c>
      <c r="E7" s="2">
        <v>29447</v>
      </c>
      <c r="F7" s="2">
        <v>22422</v>
      </c>
      <c r="G7" s="2">
        <v>33393</v>
      </c>
      <c r="H7">
        <f>D7/D8</f>
        <v>1.014484432497325</v>
      </c>
      <c r="I7">
        <f>E7/E8</f>
        <v>1.1884812527747508</v>
      </c>
      <c r="J7" s="41" t="s">
        <v>71</v>
      </c>
      <c r="K7">
        <f>G7/G8</f>
        <v>1.1654073673373235</v>
      </c>
      <c r="L7" s="17"/>
      <c r="M7" s="17"/>
      <c r="N7" s="17"/>
      <c r="O7" s="17"/>
      <c r="Q7" s="2"/>
    </row>
    <row r="8" spans="2:17" x14ac:dyDescent="0.25">
      <c r="B8" s="17"/>
      <c r="C8" s="17" t="s">
        <v>2</v>
      </c>
      <c r="D8" s="9">
        <f>AVERAGE(D6:D7)</f>
        <v>19158.5</v>
      </c>
      <c r="E8" s="9">
        <f>AVERAGE(E6:E7)</f>
        <v>24777</v>
      </c>
      <c r="F8" s="9"/>
      <c r="G8" s="9">
        <f>AVERAGE(G6:G7)</f>
        <v>28653.5</v>
      </c>
      <c r="Q8" s="2"/>
    </row>
    <row r="9" spans="2:17" x14ac:dyDescent="0.25">
      <c r="D9" s="2"/>
    </row>
    <row r="10" spans="2:17" x14ac:dyDescent="0.25">
      <c r="B10">
        <v>2</v>
      </c>
      <c r="C10" t="s">
        <v>76</v>
      </c>
      <c r="D10">
        <v>24912</v>
      </c>
      <c r="E10" s="2">
        <v>30777</v>
      </c>
      <c r="F10" s="2">
        <v>39987</v>
      </c>
      <c r="G10" s="2">
        <v>25418</v>
      </c>
      <c r="H10">
        <f>D10/D14</f>
        <v>1.2863117674394589</v>
      </c>
      <c r="I10">
        <f>E10/E14</f>
        <v>1.2084339478178927</v>
      </c>
      <c r="J10" s="41" t="s">
        <v>71</v>
      </c>
      <c r="K10">
        <f>G10/G14</f>
        <v>0.96497788576526644</v>
      </c>
      <c r="L10">
        <f>D10/D13</f>
        <v>1.2422459359728732</v>
      </c>
      <c r="M10">
        <f>E10/E13</f>
        <v>0.9794106415478615</v>
      </c>
      <c r="N10">
        <f>F10/F13</f>
        <v>1.7480655737704918</v>
      </c>
      <c r="O10">
        <f>G10/G13</f>
        <v>0.88948768197088468</v>
      </c>
      <c r="Q10" s="2"/>
    </row>
    <row r="11" spans="2:17" x14ac:dyDescent="0.25">
      <c r="B11" s="17"/>
      <c r="C11" s="17" t="s">
        <v>74</v>
      </c>
      <c r="D11" s="2">
        <v>18877</v>
      </c>
      <c r="E11" s="2">
        <v>31645</v>
      </c>
      <c r="F11" s="2">
        <v>18942</v>
      </c>
      <c r="G11" s="2">
        <v>29244</v>
      </c>
      <c r="H11">
        <f>D11/D14</f>
        <v>0.97469923065007491</v>
      </c>
      <c r="I11">
        <f>E11/E14</f>
        <v>1.2425152639535113</v>
      </c>
      <c r="J11" s="41" t="s">
        <v>71</v>
      </c>
      <c r="K11">
        <f>G11/G14</f>
        <v>1.11022949450466</v>
      </c>
      <c r="L11">
        <f>D11/D13</f>
        <v>0.9413084671387254</v>
      </c>
      <c r="M11">
        <f>E11/E13</f>
        <v>1.0070328411405296</v>
      </c>
      <c r="N11">
        <f>F11/F13</f>
        <v>0.82806557377049184</v>
      </c>
      <c r="O11">
        <f>G11/G13</f>
        <v>1.0233762597984322</v>
      </c>
      <c r="Q11" s="2"/>
    </row>
    <row r="12" spans="2:17" x14ac:dyDescent="0.25">
      <c r="B12" s="17" t="s">
        <v>73</v>
      </c>
      <c r="C12" s="17" t="s">
        <v>89</v>
      </c>
      <c r="D12" s="2">
        <v>18680</v>
      </c>
      <c r="E12" s="2">
        <v>19513</v>
      </c>
      <c r="F12" s="2">
        <v>30236</v>
      </c>
      <c r="G12" s="2">
        <v>24105</v>
      </c>
      <c r="H12">
        <f>D12/D14</f>
        <v>0.96452728868694171</v>
      </c>
      <c r="I12">
        <f>E12/E14</f>
        <v>0.76616212183677879</v>
      </c>
      <c r="J12" s="41" t="s">
        <v>71</v>
      </c>
      <c r="K12">
        <f>G12/G14</f>
        <v>0.91513069227994914</v>
      </c>
      <c r="Q12" s="2"/>
    </row>
    <row r="13" spans="2:17" x14ac:dyDescent="0.25">
      <c r="B13" s="17"/>
      <c r="C13" s="17" t="s">
        <v>72</v>
      </c>
      <c r="D13" s="2">
        <v>20054</v>
      </c>
      <c r="E13" s="2">
        <v>31424</v>
      </c>
      <c r="F13" s="2">
        <v>22875</v>
      </c>
      <c r="G13" s="2">
        <v>28576</v>
      </c>
      <c r="H13">
        <f>D13/D14</f>
        <v>1.0354727113130584</v>
      </c>
      <c r="I13">
        <f>E13/E14</f>
        <v>1.2338378781632213</v>
      </c>
      <c r="J13" s="41" t="s">
        <v>71</v>
      </c>
      <c r="K13">
        <f>G13/G14</f>
        <v>1.0848693077200509</v>
      </c>
      <c r="L13" s="17"/>
      <c r="M13" s="17"/>
      <c r="N13" s="17"/>
      <c r="O13" s="17"/>
      <c r="Q13" s="2"/>
    </row>
    <row r="14" spans="2:17" x14ac:dyDescent="0.25">
      <c r="B14" s="17"/>
      <c r="C14" s="17" t="s">
        <v>2</v>
      </c>
      <c r="D14" s="9">
        <f>AVERAGE(D12:D13)</f>
        <v>19367</v>
      </c>
      <c r="E14" s="9">
        <f>AVERAGE(E12:E13)</f>
        <v>25468.5</v>
      </c>
      <c r="F14" s="9"/>
      <c r="G14" s="9">
        <f>AVERAGE(G12:G13)</f>
        <v>26340.5</v>
      </c>
    </row>
    <row r="15" spans="2:17" x14ac:dyDescent="0.25">
      <c r="J15" s="2"/>
    </row>
    <row r="16" spans="2:17" x14ac:dyDescent="0.25">
      <c r="B16">
        <v>3</v>
      </c>
      <c r="C16" t="s">
        <v>76</v>
      </c>
      <c r="D16" s="2">
        <v>38898</v>
      </c>
      <c r="E16" s="2">
        <v>30557</v>
      </c>
      <c r="F16" s="2">
        <v>47610</v>
      </c>
      <c r="G16" s="2">
        <v>27776</v>
      </c>
      <c r="H16">
        <f>D16/D20</f>
        <v>1.4404265955674054</v>
      </c>
      <c r="I16">
        <f>E16/E20</f>
        <v>1.142659486949368</v>
      </c>
      <c r="J16" s="41" t="s">
        <v>71</v>
      </c>
      <c r="K16">
        <f>G16/G20</f>
        <v>0.91398486344192165</v>
      </c>
      <c r="L16">
        <f>D16/D19</f>
        <v>1.2624302219914318</v>
      </c>
      <c r="M16">
        <f>E16/E19</f>
        <v>0.93045278767394413</v>
      </c>
      <c r="N16">
        <f>F16/F19</f>
        <v>1.7594885250748364</v>
      </c>
      <c r="O16">
        <f>G16/G19</f>
        <v>0.86729532255042774</v>
      </c>
      <c r="P16" s="2"/>
    </row>
    <row r="17" spans="2:26" x14ac:dyDescent="0.25">
      <c r="B17" s="17"/>
      <c r="C17" s="17" t="s">
        <v>74</v>
      </c>
      <c r="D17" s="2">
        <v>28506</v>
      </c>
      <c r="E17" s="2">
        <v>33587</v>
      </c>
      <c r="F17" s="2">
        <v>21674</v>
      </c>
      <c r="G17" s="2">
        <v>33042</v>
      </c>
      <c r="H17">
        <f>D17/D20</f>
        <v>1.0556018441370882</v>
      </c>
      <c r="I17">
        <f>E17/E20</f>
        <v>1.2559644005683943</v>
      </c>
      <c r="J17" s="41" t="s">
        <v>71</v>
      </c>
      <c r="K17">
        <f>G17/G20</f>
        <v>1.0872655478775912</v>
      </c>
      <c r="L17">
        <f>D17/D19</f>
        <v>0.92515902894975988</v>
      </c>
      <c r="M17">
        <f>E17/E19</f>
        <v>1.0227155080539569</v>
      </c>
      <c r="N17">
        <f>F17/F19</f>
        <v>0.80099042832329359</v>
      </c>
      <c r="O17">
        <f>G17/G19</f>
        <v>1.0317242240679447</v>
      </c>
      <c r="P17" s="2"/>
    </row>
    <row r="18" spans="2:26" x14ac:dyDescent="0.25">
      <c r="B18" s="17" t="s">
        <v>73</v>
      </c>
      <c r="C18" s="17" t="s">
        <v>89</v>
      </c>
      <c r="D18" s="2">
        <v>23197</v>
      </c>
      <c r="E18" s="2">
        <v>20643</v>
      </c>
      <c r="F18" s="2">
        <v>32576</v>
      </c>
      <c r="G18" s="2">
        <v>28754</v>
      </c>
      <c r="H18">
        <f>D18/D20</f>
        <v>0.85900498065137287</v>
      </c>
      <c r="I18">
        <f>E18/E20</f>
        <v>0.77193179268566303</v>
      </c>
      <c r="J18" s="41" t="s">
        <v>71</v>
      </c>
      <c r="K18">
        <f>G18/G20</f>
        <v>0.94616650213886144</v>
      </c>
      <c r="P18" s="2"/>
    </row>
    <row r="19" spans="2:26" x14ac:dyDescent="0.25">
      <c r="B19" s="17"/>
      <c r="C19" s="17" t="s">
        <v>72</v>
      </c>
      <c r="D19" s="2">
        <v>30812</v>
      </c>
      <c r="E19" s="2">
        <v>32841</v>
      </c>
      <c r="F19" s="2">
        <v>27059</v>
      </c>
      <c r="G19" s="2">
        <v>32026</v>
      </c>
      <c r="H19">
        <f>D19/D20</f>
        <v>1.1409950193486271</v>
      </c>
      <c r="I19">
        <f>E19/E20</f>
        <v>1.228068207314337</v>
      </c>
      <c r="J19" s="41" t="s">
        <v>71</v>
      </c>
      <c r="K19">
        <f>G19/G20</f>
        <v>1.0538334978611386</v>
      </c>
      <c r="L19" s="17"/>
      <c r="M19" s="17"/>
      <c r="N19" s="17"/>
      <c r="O19" s="17"/>
      <c r="P19" s="2"/>
    </row>
    <row r="20" spans="2:26" x14ac:dyDescent="0.25">
      <c r="B20" s="17"/>
      <c r="C20" s="17" t="s">
        <v>2</v>
      </c>
      <c r="D20" s="9">
        <f>AVERAGE(D18:D19)</f>
        <v>27004.5</v>
      </c>
      <c r="E20" s="9">
        <f>AVERAGE(E18:E19)</f>
        <v>26742</v>
      </c>
      <c r="F20" s="9"/>
      <c r="G20" s="9">
        <f>AVERAGE(G18:G19)</f>
        <v>30390</v>
      </c>
      <c r="J20" s="2"/>
    </row>
    <row r="21" spans="2:26" x14ac:dyDescent="0.25">
      <c r="E21" s="2"/>
      <c r="G21" s="2"/>
      <c r="H21" s="2"/>
      <c r="I21" s="2"/>
      <c r="Q21" s="2"/>
    </row>
    <row r="22" spans="2:26" x14ac:dyDescent="0.25">
      <c r="B22">
        <v>4</v>
      </c>
      <c r="C22" t="s">
        <v>76</v>
      </c>
      <c r="D22" s="2">
        <v>28254</v>
      </c>
      <c r="E22" s="2">
        <v>27537</v>
      </c>
      <c r="F22" s="2">
        <v>48734</v>
      </c>
      <c r="G22" s="2">
        <v>27639</v>
      </c>
      <c r="H22">
        <f>D22/D26</f>
        <v>1.3036797785211673</v>
      </c>
      <c r="I22">
        <f>E22/E26</f>
        <v>1.0859509020999705</v>
      </c>
      <c r="J22" s="41" t="s">
        <v>71</v>
      </c>
      <c r="K22">
        <f>G22/G26</f>
        <v>0.94579611949491837</v>
      </c>
      <c r="L22">
        <f>D22/D25</f>
        <v>1.1577135832821144</v>
      </c>
      <c r="M22">
        <f>E22/E25</f>
        <v>0.9078231628918999</v>
      </c>
      <c r="N22">
        <f>F22/F25</f>
        <v>1.7488695901815834</v>
      </c>
      <c r="O22">
        <f>G22/G25</f>
        <v>0.86588345864661653</v>
      </c>
      <c r="Q22" s="2"/>
    </row>
    <row r="23" spans="2:26" x14ac:dyDescent="0.25">
      <c r="B23" s="17"/>
      <c r="C23" s="17" t="s">
        <v>74</v>
      </c>
      <c r="D23" s="2">
        <v>22839</v>
      </c>
      <c r="E23" s="2">
        <v>31418</v>
      </c>
      <c r="F23" s="2">
        <v>20385</v>
      </c>
      <c r="G23" s="2">
        <v>33229</v>
      </c>
      <c r="H23">
        <f>D23/D26</f>
        <v>1.0538239704694889</v>
      </c>
      <c r="I23">
        <f>E23/E26</f>
        <v>1.2390022675736962</v>
      </c>
      <c r="J23" s="41" t="s">
        <v>71</v>
      </c>
      <c r="K23">
        <f>G23/G26</f>
        <v>1.1370838038531295</v>
      </c>
      <c r="L23">
        <f>D23/D25</f>
        <v>0.93583282114320832</v>
      </c>
      <c r="M23">
        <f>E23/E25</f>
        <v>1.0357696238420202</v>
      </c>
      <c r="N23">
        <f>F23/F25</f>
        <v>0.73153663963252713</v>
      </c>
      <c r="O23">
        <f>G23/G25</f>
        <v>1.0410087719298247</v>
      </c>
      <c r="Q23" s="2"/>
    </row>
    <row r="24" spans="2:26" x14ac:dyDescent="0.25">
      <c r="B24" s="17" t="s">
        <v>73</v>
      </c>
      <c r="C24" s="17" t="s">
        <v>89</v>
      </c>
      <c r="D24" s="2">
        <v>18940</v>
      </c>
      <c r="E24" s="2">
        <v>20382</v>
      </c>
      <c r="F24" s="2">
        <v>32502</v>
      </c>
      <c r="G24" s="2">
        <v>26526</v>
      </c>
      <c r="H24">
        <f>D24/D26</f>
        <v>0.87391856038758797</v>
      </c>
      <c r="I24">
        <f>E24/E26</f>
        <v>0.80378586217095538</v>
      </c>
      <c r="J24" s="41" t="s">
        <v>71</v>
      </c>
      <c r="K24">
        <f>G24/G26</f>
        <v>0.90770968073093117</v>
      </c>
      <c r="Q24" s="2"/>
    </row>
    <row r="25" spans="2:26" ht="16.5" thickBot="1" x14ac:dyDescent="0.3">
      <c r="B25" s="17"/>
      <c r="C25" s="17" t="s">
        <v>72</v>
      </c>
      <c r="D25" s="2">
        <v>24405</v>
      </c>
      <c r="E25" s="2">
        <v>30333</v>
      </c>
      <c r="F25" s="2">
        <v>27866</v>
      </c>
      <c r="G25" s="2">
        <v>31920</v>
      </c>
      <c r="H25">
        <f>D25/D26</f>
        <v>1.1260814396124121</v>
      </c>
      <c r="I25">
        <f>E25/E26</f>
        <v>1.1962141378290447</v>
      </c>
      <c r="J25" s="41" t="s">
        <v>71</v>
      </c>
      <c r="K25">
        <f>G25/G26</f>
        <v>1.0922903192690689</v>
      </c>
      <c r="L25" s="17"/>
      <c r="M25" s="17"/>
      <c r="N25" s="17"/>
      <c r="O25" s="17"/>
    </row>
    <row r="26" spans="2:26" ht="16.5" thickTop="1" x14ac:dyDescent="0.25">
      <c r="B26" s="17"/>
      <c r="C26" s="17" t="s">
        <v>2</v>
      </c>
      <c r="D26" s="9">
        <f>AVERAGE(D24:D25)</f>
        <v>21672.5</v>
      </c>
      <c r="E26" s="9">
        <f>AVERAGE(E24:E25)</f>
        <v>25357.5</v>
      </c>
      <c r="F26" s="9"/>
      <c r="G26" s="9">
        <f>AVERAGE(G24:G25)</f>
        <v>29223</v>
      </c>
      <c r="I26" s="2"/>
      <c r="R26" s="57"/>
      <c r="S26" s="63">
        <v>21</v>
      </c>
      <c r="T26" s="62" t="s">
        <v>57</v>
      </c>
      <c r="U26" s="62" t="s">
        <v>58</v>
      </c>
      <c r="V26" s="62"/>
      <c r="W26" s="62"/>
      <c r="X26" s="62"/>
      <c r="Y26" s="62"/>
      <c r="Z26" s="61"/>
    </row>
    <row r="27" spans="2:26" x14ac:dyDescent="0.25">
      <c r="E27" s="2"/>
      <c r="G27" s="2"/>
      <c r="R27" s="57"/>
      <c r="S27" s="58" t="s">
        <v>91</v>
      </c>
      <c r="T27" s="44">
        <v>0.90330078177334827</v>
      </c>
      <c r="U27" s="44">
        <v>0.79660208140088307</v>
      </c>
      <c r="V27" s="44"/>
      <c r="W27" s="44"/>
      <c r="X27" s="44"/>
      <c r="Y27" s="44"/>
      <c r="Z27" s="57"/>
    </row>
    <row r="28" spans="2:26" x14ac:dyDescent="0.25">
      <c r="B28">
        <v>5</v>
      </c>
      <c r="C28" t="s">
        <v>76</v>
      </c>
      <c r="D28" s="2">
        <v>44672</v>
      </c>
      <c r="E28" s="2">
        <v>32544</v>
      </c>
      <c r="F28" s="2">
        <v>45289</v>
      </c>
      <c r="G28" s="2">
        <v>31030</v>
      </c>
      <c r="H28">
        <f>D28/D32</f>
        <v>1.4593685173388216</v>
      </c>
      <c r="I28">
        <f>E28/E32</f>
        <v>1.0395783421178726</v>
      </c>
      <c r="J28" s="41" t="s">
        <v>71</v>
      </c>
      <c r="K28">
        <f>G28/G32</f>
        <v>0.92053932984262132</v>
      </c>
      <c r="L28">
        <f>D28/D31</f>
        <v>1.2511062566515432</v>
      </c>
      <c r="M28">
        <f>E28/E31</f>
        <v>0.88823384917710635</v>
      </c>
      <c r="N28">
        <f>F28/F31</f>
        <v>1.7820492641850949</v>
      </c>
      <c r="O28">
        <f>G28/G31</f>
        <v>0.8441010853894072</v>
      </c>
      <c r="P28" s="5"/>
      <c r="R28" s="57"/>
      <c r="S28" s="58" t="s">
        <v>90</v>
      </c>
      <c r="T28" s="44">
        <v>1.0966992182266517</v>
      </c>
      <c r="U28" s="44">
        <v>1.203397918599117</v>
      </c>
      <c r="V28" s="44"/>
      <c r="W28" s="44"/>
      <c r="X28" s="44"/>
      <c r="Y28" s="44"/>
      <c r="Z28" s="57"/>
    </row>
    <row r="29" spans="2:26" x14ac:dyDescent="0.25">
      <c r="B29" s="17"/>
      <c r="C29" s="17" t="s">
        <v>74</v>
      </c>
      <c r="D29" s="2">
        <v>33353</v>
      </c>
      <c r="E29" s="2">
        <v>37665</v>
      </c>
      <c r="F29" s="2">
        <v>20777</v>
      </c>
      <c r="G29" s="2">
        <v>37955</v>
      </c>
      <c r="H29">
        <f>D29/D32</f>
        <v>1.0895934401594225</v>
      </c>
      <c r="I29">
        <f>E29/E32</f>
        <v>1.2031624341159559</v>
      </c>
      <c r="J29" s="41" t="s">
        <v>71</v>
      </c>
      <c r="K29">
        <f>G29/G32</f>
        <v>1.1259771274307666</v>
      </c>
      <c r="L29">
        <f>D29/D31</f>
        <v>0.9341007113650367</v>
      </c>
      <c r="M29">
        <f>E29/E31</f>
        <v>1.0280029476787029</v>
      </c>
      <c r="N29">
        <f>F29/F31</f>
        <v>0.81754151255213658</v>
      </c>
      <c r="O29">
        <f>G29/G31</f>
        <v>1.0324800739914584</v>
      </c>
      <c r="R29" s="57"/>
      <c r="S29" s="58"/>
      <c r="T29" s="44"/>
      <c r="U29" s="44"/>
      <c r="V29" s="44"/>
      <c r="W29" s="44">
        <v>0.90330078177334827</v>
      </c>
      <c r="X29" s="44">
        <v>1.0966992182266517</v>
      </c>
      <c r="Y29" s="44"/>
      <c r="Z29" s="57"/>
    </row>
    <row r="30" spans="2:26" x14ac:dyDescent="0.25">
      <c r="B30" s="17" t="s">
        <v>73</v>
      </c>
      <c r="C30" s="17" t="s">
        <v>89</v>
      </c>
      <c r="D30" s="2">
        <v>25515</v>
      </c>
      <c r="E30" s="2">
        <v>25971</v>
      </c>
      <c r="F30" s="2">
        <v>38909</v>
      </c>
      <c r="G30" s="2">
        <v>30656</v>
      </c>
      <c r="H30">
        <f>D30/D32</f>
        <v>0.83353751163816336</v>
      </c>
      <c r="I30">
        <f>E30/E32</f>
        <v>0.82961188308576905</v>
      </c>
      <c r="J30" s="41" t="s">
        <v>71</v>
      </c>
      <c r="K30">
        <f>G30/G32</f>
        <v>0.90944420546746374</v>
      </c>
      <c r="R30" s="57"/>
      <c r="S30" s="59">
        <v>5</v>
      </c>
      <c r="T30" s="44"/>
      <c r="U30" s="44"/>
      <c r="V30" s="44"/>
      <c r="W30" s="44">
        <v>0.63216521185616448</v>
      </c>
      <c r="X30" s="44">
        <v>1.3678347881438355</v>
      </c>
      <c r="Y30" s="44"/>
      <c r="Z30" s="57"/>
    </row>
    <row r="31" spans="2:26" ht="16.5" thickBot="1" x14ac:dyDescent="0.3">
      <c r="B31" s="17"/>
      <c r="C31" s="17" t="s">
        <v>72</v>
      </c>
      <c r="D31" s="2">
        <v>35706</v>
      </c>
      <c r="E31" s="2">
        <v>36639</v>
      </c>
      <c r="F31" s="2">
        <v>25414</v>
      </c>
      <c r="G31" s="2">
        <v>36761</v>
      </c>
      <c r="H31">
        <f>D31/D32</f>
        <v>1.1664624883618366</v>
      </c>
      <c r="I31">
        <f>E31/E32</f>
        <v>1.1703881169142309</v>
      </c>
      <c r="J31" s="41" t="s">
        <v>71</v>
      </c>
      <c r="K31">
        <f>G31/G32</f>
        <v>1.0905557945325364</v>
      </c>
      <c r="L31" s="17"/>
      <c r="M31" s="17"/>
      <c r="N31" s="17"/>
      <c r="O31" s="17"/>
      <c r="R31" s="57"/>
      <c r="S31" s="58" t="s">
        <v>91</v>
      </c>
      <c r="T31" s="44">
        <v>0.63216521185616448</v>
      </c>
      <c r="U31" s="44">
        <v>0.8114063304614284</v>
      </c>
      <c r="V31" s="44"/>
      <c r="W31" s="44">
        <v>0.55519417842843821</v>
      </c>
      <c r="X31" s="44">
        <v>1.4448058215715618</v>
      </c>
      <c r="Y31" s="44"/>
      <c r="Z31" s="57"/>
    </row>
    <row r="32" spans="2:26" ht="16.5" thickTop="1" x14ac:dyDescent="0.25">
      <c r="B32" s="17"/>
      <c r="C32" s="17" t="s">
        <v>2</v>
      </c>
      <c r="D32" s="9">
        <f>AVERAGE(D30:D31)</f>
        <v>30610.5</v>
      </c>
      <c r="E32" s="9">
        <f>AVERAGE(E30:E31)</f>
        <v>31305</v>
      </c>
      <c r="F32" s="9"/>
      <c r="G32" s="9">
        <f>AVERAGE(G30:G31)</f>
        <v>33708.5</v>
      </c>
      <c r="H32" s="5"/>
      <c r="I32" s="26"/>
      <c r="J32" s="26"/>
      <c r="K32" s="51" t="s">
        <v>78</v>
      </c>
      <c r="L32" s="50" t="s">
        <v>57</v>
      </c>
      <c r="M32" s="50" t="s">
        <v>58</v>
      </c>
      <c r="N32" s="50" t="s">
        <v>60</v>
      </c>
      <c r="O32" s="50" t="s">
        <v>78</v>
      </c>
      <c r="P32" s="48"/>
      <c r="R32" s="57"/>
      <c r="S32" s="58" t="s">
        <v>90</v>
      </c>
      <c r="T32" s="44">
        <v>1.3678347881438355</v>
      </c>
      <c r="U32" s="44">
        <v>1.1885936695385719</v>
      </c>
      <c r="V32" s="44"/>
      <c r="W32" s="44"/>
      <c r="X32" s="44"/>
      <c r="Y32" s="44"/>
      <c r="Z32" s="57"/>
    </row>
    <row r="33" spans="2:26" ht="15.95" customHeight="1" x14ac:dyDescent="0.25">
      <c r="B33" s="5" t="s">
        <v>2</v>
      </c>
      <c r="D33" s="2"/>
      <c r="F33" s="42"/>
      <c r="G33" s="9"/>
      <c r="J33" s="41" t="s">
        <v>71</v>
      </c>
      <c r="K33" s="46">
        <f>AVERAGE(K4,K10,K16,K22,K28)</f>
        <v>0.9513874530650801</v>
      </c>
      <c r="L33" s="44">
        <f>AVERAGE(L4,L10,L16,L22,L28)</f>
        <v>1.2229441059389257</v>
      </c>
      <c r="M33" s="44">
        <f>AVERAGE(M4,M10,M16,M22,M28)</f>
        <v>0.94504186663966139</v>
      </c>
      <c r="N33" s="44">
        <f>AVERAGE(N4,N10,N16,N22,N28)</f>
        <v>1.7341150705282278</v>
      </c>
      <c r="O33" s="44">
        <f>AVERAGE(O4,O10,O16,O22,O28)</f>
        <v>0.8669647455992282</v>
      </c>
      <c r="P33" s="60" t="s">
        <v>76</v>
      </c>
      <c r="Q33" s="52" t="s">
        <v>75</v>
      </c>
      <c r="R33" s="57"/>
      <c r="S33" s="58"/>
      <c r="T33" s="44"/>
      <c r="U33" s="44"/>
      <c r="V33" s="44"/>
      <c r="W33" s="44"/>
      <c r="X33" s="44"/>
      <c r="Y33" s="44"/>
      <c r="Z33" s="57"/>
    </row>
    <row r="34" spans="2:26" x14ac:dyDescent="0.25">
      <c r="F34" s="42"/>
      <c r="G34" s="9"/>
      <c r="J34" s="41" t="s">
        <v>71</v>
      </c>
      <c r="K34" s="46">
        <f>AVERAGE(K5,K11,K17,K23,K29)</f>
        <v>1.1305951495729523</v>
      </c>
      <c r="L34" s="44">
        <f>AVERAGE(L5,L11,L17,L23,L29)</f>
        <v>0.93736046914803506</v>
      </c>
      <c r="M34" s="44">
        <f>AVERAGE(M5,M11,M17,M23,M29)</f>
        <v>1.0193697867511176</v>
      </c>
      <c r="N34" s="44">
        <f>AVERAGE(N5,N11,N17,N23,N29)</f>
        <v>0.80918851134806347</v>
      </c>
      <c r="O34" s="44">
        <f>AVERAGE(O5,O11,O17,O23,O29)</f>
        <v>1.0303535680507849</v>
      </c>
      <c r="P34" s="60" t="s">
        <v>74</v>
      </c>
      <c r="Q34" s="52"/>
      <c r="R34" s="57"/>
      <c r="S34" s="59">
        <v>22</v>
      </c>
      <c r="T34" s="44"/>
      <c r="U34" s="44"/>
      <c r="V34" s="44"/>
      <c r="W34" s="44"/>
      <c r="X34" s="44"/>
      <c r="Y34" s="44"/>
      <c r="Z34" s="57"/>
    </row>
    <row r="35" spans="2:26" x14ac:dyDescent="0.25">
      <c r="F35" s="42"/>
      <c r="G35" s="9"/>
      <c r="J35" s="41" t="s">
        <v>71</v>
      </c>
      <c r="K35" s="46">
        <f>AVERAGE(K6,K12,K18,K24,K30)</f>
        <v>0.90260874265597635</v>
      </c>
      <c r="L35" s="45"/>
      <c r="M35" s="45"/>
      <c r="N35" s="45"/>
      <c r="O35" s="45"/>
      <c r="P35" s="43"/>
      <c r="R35" s="57"/>
      <c r="S35" s="58" t="s">
        <v>91</v>
      </c>
      <c r="T35" s="44">
        <v>0.55519417842843821</v>
      </c>
      <c r="U35" s="44">
        <v>0.66725152526572495</v>
      </c>
      <c r="V35" s="44"/>
      <c r="W35" s="44"/>
      <c r="X35" s="44"/>
      <c r="Y35" s="44"/>
      <c r="Z35" s="57"/>
    </row>
    <row r="36" spans="2:26" ht="16.5" thickBot="1" x14ac:dyDescent="0.3">
      <c r="F36" s="42"/>
      <c r="G36" s="2"/>
      <c r="J36" s="41" t="s">
        <v>71</v>
      </c>
      <c r="K36" s="46">
        <f>AVERAGE(K7,K13,K19,K25,K31)</f>
        <v>1.0973912573440239</v>
      </c>
      <c r="L36" s="44"/>
      <c r="M36" s="44"/>
      <c r="N36" s="44"/>
      <c r="O36" s="44"/>
      <c r="P36" s="43"/>
      <c r="R36" s="57"/>
      <c r="S36" s="56" t="s">
        <v>90</v>
      </c>
      <c r="T36" s="55">
        <v>1.4448058215715618</v>
      </c>
      <c r="U36" s="55">
        <v>1.2577511798440191</v>
      </c>
      <c r="V36" s="55"/>
      <c r="W36" s="55"/>
      <c r="X36" s="55"/>
      <c r="Y36" s="55"/>
      <c r="Z36" s="54"/>
    </row>
    <row r="37" spans="2:26" ht="17.25" thickTop="1" thickBot="1" x14ac:dyDescent="0.3">
      <c r="F37" s="2"/>
      <c r="G37" s="2"/>
      <c r="K37" s="40"/>
      <c r="L37" s="39"/>
      <c r="M37" s="39"/>
      <c r="N37" s="39"/>
      <c r="O37" s="39"/>
      <c r="P37" s="38"/>
    </row>
    <row r="38" spans="2:26" ht="16.5" thickTop="1" x14ac:dyDescent="0.25">
      <c r="F38" s="2"/>
      <c r="P38" s="5"/>
    </row>
    <row r="39" spans="2:26" x14ac:dyDescent="0.25">
      <c r="F39" s="2"/>
    </row>
    <row r="40" spans="2:26" x14ac:dyDescent="0.25">
      <c r="B40" s="17"/>
      <c r="C40" s="17"/>
      <c r="D40" s="22" t="s">
        <v>87</v>
      </c>
      <c r="E40" s="22"/>
      <c r="F40" s="22"/>
      <c r="G40" s="22"/>
      <c r="H40" s="22" t="s">
        <v>86</v>
      </c>
      <c r="I40" s="22"/>
      <c r="J40" s="22"/>
      <c r="K40" s="22"/>
      <c r="L40" s="22" t="s">
        <v>85</v>
      </c>
      <c r="M40" s="22"/>
      <c r="N40" s="22"/>
      <c r="O40" s="22"/>
    </row>
    <row r="41" spans="2:26" x14ac:dyDescent="0.25">
      <c r="B41" t="s">
        <v>88</v>
      </c>
      <c r="C41" s="26" t="s">
        <v>59</v>
      </c>
      <c r="D41" s="17" t="s">
        <v>82</v>
      </c>
      <c r="E41" s="17" t="s">
        <v>81</v>
      </c>
      <c r="F41" s="17" t="s">
        <v>83</v>
      </c>
      <c r="G41" s="17" t="s">
        <v>78</v>
      </c>
      <c r="H41" s="17" t="s">
        <v>82</v>
      </c>
      <c r="I41" s="17" t="s">
        <v>81</v>
      </c>
      <c r="J41" s="17" t="s">
        <v>83</v>
      </c>
      <c r="K41" s="17" t="s">
        <v>78</v>
      </c>
      <c r="L41" s="17" t="s">
        <v>82</v>
      </c>
      <c r="M41" s="17" t="s">
        <v>81</v>
      </c>
      <c r="N41" s="17" t="s">
        <v>80</v>
      </c>
      <c r="O41" s="17" t="s">
        <v>78</v>
      </c>
      <c r="P41" s="5"/>
      <c r="Q41" s="2"/>
    </row>
    <row r="42" spans="2:26" x14ac:dyDescent="0.25">
      <c r="B42" s="17">
        <v>1</v>
      </c>
      <c r="C42" s="17" t="s">
        <v>76</v>
      </c>
      <c r="D42" s="9">
        <v>55551</v>
      </c>
      <c r="E42" s="9">
        <v>45721</v>
      </c>
      <c r="F42" s="9">
        <v>61895</v>
      </c>
      <c r="G42" s="9">
        <v>38477</v>
      </c>
      <c r="H42">
        <f>D42/D46</f>
        <v>1.5278262902405149</v>
      </c>
      <c r="I42">
        <f>E42/E46</f>
        <v>1.1111894230301851</v>
      </c>
      <c r="J42" s="41" t="s">
        <v>71</v>
      </c>
      <c r="K42">
        <f>G42/G46</f>
        <v>0.83648379838472997</v>
      </c>
      <c r="L42">
        <f>D42/D45</f>
        <v>1.1379204391822688</v>
      </c>
      <c r="M42">
        <f>E42/E45</f>
        <v>0.89788103140158282</v>
      </c>
      <c r="N42">
        <f>F42/F45</f>
        <v>1.9774128622088751</v>
      </c>
      <c r="O42">
        <f>G42/G45</f>
        <v>0.74291396354649364</v>
      </c>
      <c r="Q42" s="2"/>
    </row>
    <row r="43" spans="2:26" x14ac:dyDescent="0.25">
      <c r="B43" s="17"/>
      <c r="C43" s="17" t="s">
        <v>74</v>
      </c>
      <c r="D43" s="9">
        <v>46035</v>
      </c>
      <c r="E43" s="9">
        <v>52704</v>
      </c>
      <c r="F43" s="9">
        <v>24214</v>
      </c>
      <c r="G43" s="9">
        <v>54012</v>
      </c>
      <c r="H43">
        <f>D43/D46</f>
        <v>1.2661065196166064</v>
      </c>
      <c r="I43">
        <f>E43/E46</f>
        <v>1.2809021533077334</v>
      </c>
      <c r="J43" s="41" t="s">
        <v>71</v>
      </c>
      <c r="K43">
        <f>G43/G46</f>
        <v>1.1742122025718229</v>
      </c>
      <c r="L43">
        <f>D43/D45</f>
        <v>0.94299233889139256</v>
      </c>
      <c r="M43">
        <f>E43/E45</f>
        <v>1.035015023271342</v>
      </c>
      <c r="N43">
        <f>F43/F45</f>
        <v>0.77358550845020924</v>
      </c>
      <c r="O43">
        <f>G43/G45</f>
        <v>1.0428637627432809</v>
      </c>
      <c r="Q43" s="2"/>
    </row>
    <row r="44" spans="2:26" x14ac:dyDescent="0.25">
      <c r="B44" s="17" t="s">
        <v>73</v>
      </c>
      <c r="C44" s="17" t="s">
        <v>89</v>
      </c>
      <c r="D44" s="2">
        <v>23901</v>
      </c>
      <c r="E44" s="2">
        <v>31371</v>
      </c>
      <c r="F44" s="2">
        <v>44703</v>
      </c>
      <c r="G44" s="2">
        <v>40205</v>
      </c>
      <c r="H44">
        <f>D44/D46</f>
        <v>0.65735227382114714</v>
      </c>
      <c r="I44">
        <f>E44/E46</f>
        <v>0.76243134205026009</v>
      </c>
      <c r="J44" s="41" t="s">
        <v>71</v>
      </c>
      <c r="K44">
        <f>G44/G46</f>
        <v>0.87405024076872073</v>
      </c>
      <c r="Q44" s="2"/>
    </row>
    <row r="45" spans="2:26" x14ac:dyDescent="0.25">
      <c r="B45" s="17"/>
      <c r="C45" s="17" t="s">
        <v>72</v>
      </c>
      <c r="D45" s="9">
        <v>48818</v>
      </c>
      <c r="E45" s="9">
        <v>50921</v>
      </c>
      <c r="F45" s="9">
        <v>31301</v>
      </c>
      <c r="G45" s="9">
        <v>51792</v>
      </c>
      <c r="H45">
        <f>D45/D46</f>
        <v>1.3426477261788528</v>
      </c>
      <c r="I45">
        <f>E45/E46</f>
        <v>1.23756865794974</v>
      </c>
      <c r="J45" s="41" t="s">
        <v>71</v>
      </c>
      <c r="K45">
        <f>G45/G46</f>
        <v>1.1259497592312793</v>
      </c>
      <c r="L45" s="17"/>
      <c r="M45" s="17"/>
      <c r="N45" s="17"/>
      <c r="O45" s="17"/>
    </row>
    <row r="46" spans="2:26" x14ac:dyDescent="0.25">
      <c r="B46" s="17"/>
      <c r="C46" s="17" t="s">
        <v>2</v>
      </c>
      <c r="D46" s="9">
        <f>AVERAGE(D44:D45)</f>
        <v>36359.5</v>
      </c>
      <c r="E46" s="9">
        <f>AVERAGE(E44:E45)</f>
        <v>41146</v>
      </c>
      <c r="F46" s="9"/>
      <c r="G46" s="9">
        <f>AVERAGE(G44:G45)</f>
        <v>45998.5</v>
      </c>
      <c r="H46" s="17"/>
      <c r="I46" s="17"/>
      <c r="J46" s="17"/>
      <c r="K46" s="17"/>
      <c r="L46" s="17"/>
      <c r="M46" s="17"/>
      <c r="N46" s="17"/>
      <c r="O46" s="17"/>
    </row>
    <row r="47" spans="2:26" x14ac:dyDescent="0.25"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</row>
    <row r="48" spans="2:26" x14ac:dyDescent="0.25">
      <c r="B48" s="17">
        <v>2</v>
      </c>
      <c r="C48" s="17" t="s">
        <v>76</v>
      </c>
      <c r="D48" s="9">
        <v>54540</v>
      </c>
      <c r="E48" s="9">
        <v>42725</v>
      </c>
      <c r="F48" s="9">
        <v>58707</v>
      </c>
      <c r="G48" s="9">
        <v>35277</v>
      </c>
      <c r="H48">
        <f>D48/D52</f>
        <v>1.3838424845224804</v>
      </c>
      <c r="I48">
        <f>E48/E52</f>
        <v>0.9554852344265411</v>
      </c>
      <c r="J48" s="41" t="s">
        <v>71</v>
      </c>
      <c r="K48">
        <f>G48/G52</f>
        <v>0.62912631747900061</v>
      </c>
      <c r="L48">
        <f>D48/D51</f>
        <v>1.0991092660513482</v>
      </c>
      <c r="M48">
        <f>E48/E51</f>
        <v>0.87067718204234679</v>
      </c>
      <c r="N48">
        <f>F48/F51</f>
        <v>2.1704747116237799</v>
      </c>
      <c r="O48">
        <f>G48/G51</f>
        <v>0.66623229461756373</v>
      </c>
      <c r="Q48" s="2"/>
    </row>
    <row r="49" spans="2:17" x14ac:dyDescent="0.25">
      <c r="B49" s="17"/>
      <c r="C49" s="17" t="s">
        <v>74</v>
      </c>
      <c r="D49" s="9">
        <v>48126</v>
      </c>
      <c r="E49" s="9">
        <v>50156</v>
      </c>
      <c r="F49" s="9">
        <v>22928</v>
      </c>
      <c r="G49" s="9">
        <v>54597</v>
      </c>
      <c r="H49">
        <f>D49/D52</f>
        <v>1.2211001725362833</v>
      </c>
      <c r="I49">
        <f>E49/E52</f>
        <v>1.1216692198454674</v>
      </c>
      <c r="J49" s="41" t="s">
        <v>71</v>
      </c>
      <c r="K49">
        <f>G49/G52</f>
        <v>0.97367717083088112</v>
      </c>
      <c r="L49">
        <f>D49/D51</f>
        <v>0.9698520817379388</v>
      </c>
      <c r="M49">
        <f>E49/E51</f>
        <v>1.0221108190173422</v>
      </c>
      <c r="N49">
        <f>F49/F51</f>
        <v>0.84767820171546882</v>
      </c>
      <c r="O49">
        <f>G49/G51</f>
        <v>1.0311048158640226</v>
      </c>
      <c r="Q49" s="2"/>
    </row>
    <row r="50" spans="2:17" x14ac:dyDescent="0.25">
      <c r="B50" s="17" t="s">
        <v>73</v>
      </c>
      <c r="C50" s="17" t="s">
        <v>89</v>
      </c>
      <c r="D50" s="2">
        <v>29202</v>
      </c>
      <c r="E50" s="2">
        <v>40360</v>
      </c>
      <c r="F50" s="2">
        <v>54701</v>
      </c>
      <c r="G50" s="2">
        <v>59196</v>
      </c>
      <c r="H50">
        <f>D50/D52</f>
        <v>0.74094184512331274</v>
      </c>
      <c r="I50">
        <f>E50/E52</f>
        <v>0.90259529693283092</v>
      </c>
      <c r="J50" s="41" t="s">
        <v>71</v>
      </c>
      <c r="K50">
        <f>G50/G52</f>
        <v>1.0556952544005136</v>
      </c>
      <c r="L50" s="17"/>
      <c r="M50" s="17"/>
      <c r="N50" s="17"/>
      <c r="O50" s="17"/>
      <c r="Q50" s="2"/>
    </row>
    <row r="51" spans="2:17" x14ac:dyDescent="0.25">
      <c r="B51" s="17"/>
      <c r="C51" s="17" t="s">
        <v>72</v>
      </c>
      <c r="D51" s="9">
        <v>49622</v>
      </c>
      <c r="E51" s="9">
        <v>49071</v>
      </c>
      <c r="F51" s="9">
        <v>27048</v>
      </c>
      <c r="G51" s="9">
        <v>52950</v>
      </c>
      <c r="H51">
        <f>D51/D52</f>
        <v>1.2590581548766873</v>
      </c>
      <c r="I51">
        <f>E51/E52</f>
        <v>1.0974047030671692</v>
      </c>
      <c r="J51" s="41" t="s">
        <v>71</v>
      </c>
      <c r="K51">
        <f>G51/G52</f>
        <v>0.94430474559948641</v>
      </c>
      <c r="L51" s="17"/>
      <c r="M51" s="17"/>
      <c r="N51" s="17"/>
      <c r="O51" s="17"/>
      <c r="Q51" s="2"/>
    </row>
    <row r="52" spans="2:17" x14ac:dyDescent="0.25">
      <c r="B52" s="17"/>
      <c r="C52" s="17" t="s">
        <v>2</v>
      </c>
      <c r="D52" s="9">
        <f>AVERAGE(D50:D51)</f>
        <v>39412</v>
      </c>
      <c r="E52" s="9">
        <f>AVERAGE(E50:E51)</f>
        <v>44715.5</v>
      </c>
      <c r="F52" s="9"/>
      <c r="G52" s="9">
        <f>AVERAGE(G50:G51)</f>
        <v>56073</v>
      </c>
      <c r="H52" s="17"/>
      <c r="I52" s="17"/>
      <c r="J52" s="17"/>
      <c r="K52" s="17"/>
      <c r="L52" s="17"/>
      <c r="M52" s="17"/>
      <c r="N52" s="17"/>
      <c r="O52" s="17"/>
    </row>
    <row r="53" spans="2:17" x14ac:dyDescent="0.25">
      <c r="B53" s="17"/>
      <c r="C53" s="17"/>
      <c r="D53" s="17"/>
      <c r="E53" s="17"/>
      <c r="F53" s="9"/>
      <c r="G53" s="17"/>
      <c r="H53" s="17"/>
      <c r="I53" s="17"/>
      <c r="J53" s="9"/>
      <c r="K53" s="17"/>
      <c r="L53" s="17"/>
      <c r="M53" s="17"/>
      <c r="N53" s="17"/>
      <c r="O53" s="17"/>
    </row>
    <row r="54" spans="2:17" x14ac:dyDescent="0.25">
      <c r="B54" s="17">
        <v>3</v>
      </c>
      <c r="C54" s="17" t="s">
        <v>76</v>
      </c>
      <c r="D54" s="2">
        <v>54248</v>
      </c>
      <c r="E54" s="2">
        <v>48186</v>
      </c>
      <c r="F54" s="9">
        <v>58946</v>
      </c>
      <c r="G54" s="9">
        <v>37221</v>
      </c>
      <c r="H54">
        <f>D54/D58</f>
        <v>1.5006362378976488</v>
      </c>
      <c r="I54">
        <f>E54/E58</f>
        <v>1.0298794562708387</v>
      </c>
      <c r="J54" s="41" t="s">
        <v>71</v>
      </c>
      <c r="K54">
        <f>G54/G58</f>
        <v>0.72186181818181816</v>
      </c>
      <c r="L54">
        <f>D54/D57</f>
        <v>1.1702981403978081</v>
      </c>
      <c r="M54">
        <f>E54/E57</f>
        <v>0.91455359854236262</v>
      </c>
      <c r="N54">
        <f>F54/F57</f>
        <v>1.84246553933673</v>
      </c>
      <c r="O54">
        <f>G54/G57</f>
        <v>0.79245885584108666</v>
      </c>
    </row>
    <row r="55" spans="2:17" x14ac:dyDescent="0.25">
      <c r="B55" s="17"/>
      <c r="C55" s="17" t="s">
        <v>74</v>
      </c>
      <c r="D55" s="9">
        <v>43849</v>
      </c>
      <c r="E55" s="9">
        <v>54176</v>
      </c>
      <c r="F55" s="9">
        <v>26652</v>
      </c>
      <c r="G55" s="9">
        <v>48462</v>
      </c>
      <c r="H55">
        <f>D55/D58</f>
        <v>1.2129737206085753</v>
      </c>
      <c r="I55">
        <f>E55/E58</f>
        <v>1.1579037360006839</v>
      </c>
      <c r="J55" s="41" t="s">
        <v>71</v>
      </c>
      <c r="K55">
        <f>G55/G58</f>
        <v>0.93986909090909088</v>
      </c>
      <c r="L55">
        <f>D55/D57</f>
        <v>0.94595935625835958</v>
      </c>
      <c r="M55">
        <f>E55/E57</f>
        <v>1.0282417248709383</v>
      </c>
      <c r="N55">
        <f>F55/F57</f>
        <v>0.83305723126934017</v>
      </c>
      <c r="O55">
        <f>G55/G57</f>
        <v>1.0317869232898296</v>
      </c>
    </row>
    <row r="56" spans="2:17" x14ac:dyDescent="0.25">
      <c r="B56" s="17" t="s">
        <v>73</v>
      </c>
      <c r="C56" s="17" t="s">
        <v>79</v>
      </c>
      <c r="D56" s="2">
        <v>25946</v>
      </c>
      <c r="E56" s="2">
        <v>40888</v>
      </c>
      <c r="F56" s="2">
        <v>59793</v>
      </c>
      <c r="G56" s="2">
        <v>56156</v>
      </c>
      <c r="H56">
        <f>D56/D58</f>
        <v>0.71773167358229595</v>
      </c>
      <c r="I56">
        <f>E56/E58</f>
        <v>0.87389929041634606</v>
      </c>
      <c r="J56" s="41" t="s">
        <v>71</v>
      </c>
      <c r="K56">
        <f>G56/G58</f>
        <v>1.0890860606060606</v>
      </c>
      <c r="L56" s="17"/>
      <c r="M56" s="17"/>
      <c r="N56" s="17"/>
      <c r="O56" s="17"/>
    </row>
    <row r="57" spans="2:17" x14ac:dyDescent="0.25">
      <c r="B57" s="17"/>
      <c r="C57" s="17" t="s">
        <v>72</v>
      </c>
      <c r="D57" s="2">
        <v>46354</v>
      </c>
      <c r="E57" s="2">
        <v>52688</v>
      </c>
      <c r="F57" s="9">
        <v>31993</v>
      </c>
      <c r="G57" s="9">
        <v>46969</v>
      </c>
      <c r="H57">
        <f>D57/D58</f>
        <v>1.2822683264177039</v>
      </c>
      <c r="I57">
        <f>E57/E58</f>
        <v>1.1261007095836539</v>
      </c>
      <c r="J57" s="41" t="s">
        <v>71</v>
      </c>
      <c r="K57">
        <f>G57/G58</f>
        <v>0.91091393939393939</v>
      </c>
      <c r="L57" s="9"/>
      <c r="M57" s="17"/>
      <c r="N57" s="17"/>
      <c r="O57" s="17"/>
    </row>
    <row r="58" spans="2:17" x14ac:dyDescent="0.25">
      <c r="B58" s="17"/>
      <c r="C58" s="17" t="s">
        <v>2</v>
      </c>
      <c r="D58" s="9">
        <f>AVERAGE(D56:D57)</f>
        <v>36150</v>
      </c>
      <c r="E58" s="9">
        <f>AVERAGE(E56:E57)</f>
        <v>46788</v>
      </c>
      <c r="F58" s="9"/>
      <c r="G58" s="9">
        <f>AVERAGE(G56:G57)</f>
        <v>51562.5</v>
      </c>
      <c r="H58" s="17"/>
      <c r="J58" s="17"/>
      <c r="K58" s="9"/>
      <c r="L58" s="9"/>
      <c r="M58" s="17"/>
      <c r="N58" s="17"/>
      <c r="O58" s="17"/>
      <c r="P58" s="2"/>
      <c r="Q58" s="2"/>
    </row>
    <row r="59" spans="2:17" x14ac:dyDescent="0.25">
      <c r="B59" s="17"/>
      <c r="C59" s="17"/>
      <c r="D59" s="17"/>
      <c r="E59" s="9"/>
      <c r="F59" s="17"/>
      <c r="G59" s="9"/>
      <c r="J59" s="9"/>
      <c r="K59" s="9"/>
      <c r="L59" s="9"/>
      <c r="M59" s="17"/>
      <c r="N59" s="17"/>
      <c r="O59" s="17"/>
      <c r="P59" s="2"/>
      <c r="Q59" s="2"/>
    </row>
    <row r="60" spans="2:17" x14ac:dyDescent="0.25">
      <c r="B60" s="17">
        <v>4</v>
      </c>
      <c r="C60" s="17" t="s">
        <v>76</v>
      </c>
      <c r="D60" s="9">
        <v>58728</v>
      </c>
      <c r="E60" s="9">
        <v>47908</v>
      </c>
      <c r="F60" s="9">
        <v>48720</v>
      </c>
      <c r="G60" s="9">
        <v>35365</v>
      </c>
      <c r="H60">
        <f>D60/D64</f>
        <v>1.4755964270907926</v>
      </c>
      <c r="I60">
        <f>E60/E64</f>
        <v>1.0482233502538072</v>
      </c>
      <c r="J60" s="41" t="s">
        <v>71</v>
      </c>
      <c r="K60">
        <f>G60/G64</f>
        <v>0.79268839377773792</v>
      </c>
      <c r="L60">
        <f>D60/D63</f>
        <v>1.0361509553802997</v>
      </c>
      <c r="M60">
        <f>E60/E63</f>
        <v>0.87114957995417686</v>
      </c>
      <c r="N60">
        <f>F60/F63</f>
        <v>1.5124328687175985</v>
      </c>
      <c r="O60">
        <f>G60/G63</f>
        <v>0.72749526865794456</v>
      </c>
      <c r="P60" s="2"/>
      <c r="Q60" s="2"/>
    </row>
    <row r="61" spans="2:17" x14ac:dyDescent="0.25">
      <c r="B61" s="17"/>
      <c r="C61" s="17" t="s">
        <v>74</v>
      </c>
      <c r="D61" s="9">
        <v>52153</v>
      </c>
      <c r="E61" s="9">
        <v>58045</v>
      </c>
      <c r="F61" s="9">
        <v>25712</v>
      </c>
      <c r="G61" s="2">
        <v>51912</v>
      </c>
      <c r="H61">
        <f>D61/D64</f>
        <v>1.3103933466500834</v>
      </c>
      <c r="I61">
        <f>E61/E64</f>
        <v>1.270020129529144</v>
      </c>
      <c r="J61" s="41" t="s">
        <v>71</v>
      </c>
      <c r="K61">
        <f>G61/G64</f>
        <v>1.1635809387187879</v>
      </c>
      <c r="L61">
        <f>D61/D63</f>
        <v>0.92014679158065593</v>
      </c>
      <c r="M61">
        <f>E61/E63</f>
        <v>1.0554787795032186</v>
      </c>
      <c r="N61">
        <f>F61/F63</f>
        <v>0.79818706733306433</v>
      </c>
      <c r="O61">
        <f>G61/G63</f>
        <v>1.0678844729696371</v>
      </c>
      <c r="P61" s="2"/>
      <c r="Q61" s="2"/>
    </row>
    <row r="62" spans="2:17" x14ac:dyDescent="0.25">
      <c r="B62" s="17" t="s">
        <v>73</v>
      </c>
      <c r="C62" s="17" t="s">
        <v>79</v>
      </c>
      <c r="D62" s="2">
        <v>22920</v>
      </c>
      <c r="E62" s="2">
        <v>36414</v>
      </c>
      <c r="F62" s="2">
        <v>53187</v>
      </c>
      <c r="G62" s="2">
        <v>40616</v>
      </c>
      <c r="H62">
        <f>D62/D64</f>
        <v>0.57588663174160482</v>
      </c>
      <c r="I62">
        <f>E62/E64</f>
        <v>0.79673551549098542</v>
      </c>
      <c r="J62" s="41" t="s">
        <v>71</v>
      </c>
      <c r="K62">
        <f>G62/G64</f>
        <v>0.91038687407540231</v>
      </c>
      <c r="L62" s="17"/>
      <c r="M62" s="17"/>
      <c r="N62" s="17"/>
      <c r="O62" s="17"/>
    </row>
    <row r="63" spans="2:17" x14ac:dyDescent="0.25">
      <c r="B63" s="17"/>
      <c r="C63" s="17" t="s">
        <v>72</v>
      </c>
      <c r="D63" s="9">
        <v>56679</v>
      </c>
      <c r="E63" s="9">
        <v>54994</v>
      </c>
      <c r="F63" s="9">
        <v>32213</v>
      </c>
      <c r="G63" s="9">
        <v>48612</v>
      </c>
      <c r="H63">
        <f>D63/D64</f>
        <v>1.4241133682583953</v>
      </c>
      <c r="I63">
        <f>E63/E64</f>
        <v>1.2032644845090146</v>
      </c>
      <c r="J63" s="41" t="s">
        <v>71</v>
      </c>
      <c r="K63">
        <f>G63/G64</f>
        <v>1.0896131259245976</v>
      </c>
      <c r="L63" s="9"/>
      <c r="M63" s="17"/>
      <c r="N63" s="17"/>
      <c r="O63" s="17"/>
    </row>
    <row r="64" spans="2:17" x14ac:dyDescent="0.25">
      <c r="B64" s="17"/>
      <c r="C64" s="17" t="s">
        <v>2</v>
      </c>
      <c r="D64" s="9">
        <f>AVERAGE(D62:D63)</f>
        <v>39799.5</v>
      </c>
      <c r="E64" s="9">
        <f>AVERAGE(E62:E63)</f>
        <v>45704</v>
      </c>
      <c r="F64" s="9"/>
      <c r="G64" s="9">
        <f>AVERAGE(G62:G63)</f>
        <v>44614</v>
      </c>
      <c r="I64" s="9"/>
      <c r="J64" s="9"/>
      <c r="K64" s="17"/>
      <c r="L64" s="17"/>
      <c r="M64" s="17"/>
      <c r="N64" s="17"/>
      <c r="O64" s="17"/>
    </row>
    <row r="65" spans="2:18" x14ac:dyDescent="0.25">
      <c r="B65" s="17"/>
      <c r="C65" s="17"/>
      <c r="D65" s="17"/>
      <c r="E65" s="9"/>
      <c r="F65" s="17"/>
      <c r="G65" s="9"/>
      <c r="H65" s="9"/>
      <c r="I65" s="17"/>
      <c r="J65" s="9"/>
      <c r="K65" s="17"/>
      <c r="L65" s="17"/>
      <c r="M65" s="17"/>
      <c r="N65" s="17"/>
      <c r="O65" s="17"/>
    </row>
    <row r="66" spans="2:18" x14ac:dyDescent="0.25">
      <c r="B66" s="17">
        <v>5</v>
      </c>
      <c r="C66" s="17" t="s">
        <v>76</v>
      </c>
      <c r="D66" s="9">
        <v>79012</v>
      </c>
      <c r="E66" s="2">
        <v>53835</v>
      </c>
      <c r="F66" s="2">
        <v>56737</v>
      </c>
      <c r="G66" s="2">
        <v>46592</v>
      </c>
      <c r="H66">
        <f>D66/D70</f>
        <v>1.8066905997759128</v>
      </c>
      <c r="I66">
        <f>E66/E70</f>
        <v>1.1279069767441861</v>
      </c>
      <c r="J66" s="41" t="s">
        <v>71</v>
      </c>
      <c r="K66">
        <f>G66/G70</f>
        <v>0.98387726874386294</v>
      </c>
      <c r="L66">
        <f>D66/D69</f>
        <v>1.1800056751146224</v>
      </c>
      <c r="M66">
        <f>E66/E69</f>
        <v>0.8821216143145062</v>
      </c>
      <c r="N66">
        <f>F66/F69</f>
        <v>1.7018717379566861</v>
      </c>
      <c r="O66">
        <f>G66/G69</f>
        <v>0.80078373408040149</v>
      </c>
    </row>
    <row r="67" spans="2:18" x14ac:dyDescent="0.25">
      <c r="B67" s="17"/>
      <c r="C67" s="17" t="s">
        <v>74</v>
      </c>
      <c r="D67" s="2">
        <v>63017</v>
      </c>
      <c r="E67" s="2">
        <v>62687</v>
      </c>
      <c r="F67" s="2">
        <v>28641</v>
      </c>
      <c r="G67" s="2">
        <v>59781</v>
      </c>
      <c r="H67">
        <f>D67/D70</f>
        <v>1.440948482839046</v>
      </c>
      <c r="I67">
        <f>E67/E70</f>
        <v>1.3133668552273203</v>
      </c>
      <c r="J67" s="41" t="s">
        <v>71</v>
      </c>
      <c r="K67">
        <f>G67/G70</f>
        <v>1.2623876846406437</v>
      </c>
      <c r="L67">
        <f>D67/D69</f>
        <v>0.94112815304888064</v>
      </c>
      <c r="M67">
        <f>E67/E69</f>
        <v>1.0271674122138656</v>
      </c>
      <c r="N67">
        <f>F67/F69</f>
        <v>0.85910972463855062</v>
      </c>
      <c r="O67">
        <f>G67/G69</f>
        <v>1.0274650671158243</v>
      </c>
    </row>
    <row r="68" spans="2:18" x14ac:dyDescent="0.25">
      <c r="B68" s="17" t="s">
        <v>73</v>
      </c>
      <c r="C68" s="17" t="s">
        <v>79</v>
      </c>
      <c r="D68" s="2">
        <v>20507</v>
      </c>
      <c r="E68" s="2">
        <v>34431</v>
      </c>
      <c r="F68" s="2">
        <v>42827</v>
      </c>
      <c r="G68" s="2">
        <v>36528</v>
      </c>
      <c r="H68">
        <f>D68/D70</f>
        <v>0.46891363501246197</v>
      </c>
      <c r="I68">
        <f>E68/E70</f>
        <v>0.72137020741671909</v>
      </c>
      <c r="J68" s="41" t="s">
        <v>71</v>
      </c>
      <c r="K68">
        <f>G68/G70</f>
        <v>0.77135707573565904</v>
      </c>
      <c r="L68" s="17"/>
      <c r="M68" s="17"/>
      <c r="N68" s="17"/>
      <c r="O68" s="17"/>
    </row>
    <row r="69" spans="2:18" ht="16.5" thickBot="1" x14ac:dyDescent="0.3">
      <c r="B69" s="17"/>
      <c r="C69" s="17" t="s">
        <v>72</v>
      </c>
      <c r="D69" s="2">
        <v>66959</v>
      </c>
      <c r="E69" s="2">
        <v>61029</v>
      </c>
      <c r="F69" s="2">
        <v>33338</v>
      </c>
      <c r="G69" s="2">
        <v>58183</v>
      </c>
      <c r="H69">
        <f>D69/D70</f>
        <v>1.5310863649875379</v>
      </c>
      <c r="I69">
        <f>E69/E70</f>
        <v>1.278629792583281</v>
      </c>
      <c r="J69" s="41" t="s">
        <v>71</v>
      </c>
      <c r="K69">
        <f>G69/G70</f>
        <v>1.2286429242643411</v>
      </c>
      <c r="L69" s="9"/>
      <c r="M69" s="17"/>
      <c r="N69" s="17"/>
      <c r="O69" s="17"/>
    </row>
    <row r="70" spans="2:18" ht="16.5" thickTop="1" x14ac:dyDescent="0.25">
      <c r="B70" s="17"/>
      <c r="C70" s="17" t="s">
        <v>2</v>
      </c>
      <c r="D70" s="9">
        <f>AVERAGE(D68:D69)</f>
        <v>43733</v>
      </c>
      <c r="E70" s="9">
        <f>AVERAGE(E68:E69)</f>
        <v>47730</v>
      </c>
      <c r="F70" s="9"/>
      <c r="G70" s="9">
        <f>AVERAGE(G68:G69)</f>
        <v>47355.5</v>
      </c>
      <c r="H70" s="5"/>
      <c r="I70" s="26"/>
      <c r="J70" s="26"/>
      <c r="K70" s="51" t="s">
        <v>78</v>
      </c>
      <c r="L70" s="50" t="s">
        <v>57</v>
      </c>
      <c r="M70" s="50" t="s">
        <v>58</v>
      </c>
      <c r="N70" s="50" t="s">
        <v>60</v>
      </c>
      <c r="O70" s="50" t="s">
        <v>78</v>
      </c>
      <c r="P70" s="49"/>
      <c r="Q70" s="48"/>
    </row>
    <row r="71" spans="2:18" x14ac:dyDescent="0.25">
      <c r="B71" s="26" t="s">
        <v>2</v>
      </c>
      <c r="C71" s="17"/>
      <c r="D71" s="17"/>
      <c r="E71" s="9"/>
      <c r="F71" s="42"/>
      <c r="G71" s="9"/>
      <c r="J71" s="41" t="s">
        <v>71</v>
      </c>
      <c r="K71" s="46">
        <f>AVERAGE(K42,K48,K54,K60,K66)</f>
        <v>0.79280751931342996</v>
      </c>
      <c r="L71" s="44">
        <f>AVERAGE(L42,L48,L54,L60,L66)</f>
        <v>1.1246968952252694</v>
      </c>
      <c r="M71" s="44">
        <f>AVERAGE(M42,M48,M54,M60,M66)</f>
        <v>0.88727660125099506</v>
      </c>
      <c r="N71" s="44">
        <f>AVERAGE(N42,N48,N54,N60,N66)</f>
        <v>1.8409315439687339</v>
      </c>
      <c r="O71" s="44">
        <f>AVERAGE(O42,O48,O54,O60,O66)</f>
        <v>0.74597682334869808</v>
      </c>
      <c r="P71" s="53" t="s">
        <v>76</v>
      </c>
      <c r="Q71" s="47" t="s">
        <v>75</v>
      </c>
    </row>
    <row r="72" spans="2:18" x14ac:dyDescent="0.25">
      <c r="B72" s="17"/>
      <c r="C72" s="17"/>
      <c r="D72" s="17"/>
      <c r="E72" s="9"/>
      <c r="F72" s="42"/>
      <c r="G72" s="9"/>
      <c r="J72" s="41" t="s">
        <v>71</v>
      </c>
      <c r="K72" s="46">
        <f>AVERAGE(K43,K49,K55,K61,K67)</f>
        <v>1.1027454175342453</v>
      </c>
      <c r="L72" s="44">
        <f>AVERAGE(L43,L49,L55,L61,L67)</f>
        <v>0.94401574430344548</v>
      </c>
      <c r="M72" s="44">
        <f>AVERAGE(M43,M49,M55,M61,M67)</f>
        <v>1.0336027517753414</v>
      </c>
      <c r="N72" s="44">
        <f>AVERAGE(N43,N49,N55,N61,N67)</f>
        <v>0.82232354668132679</v>
      </c>
      <c r="O72" s="44">
        <f>AVERAGE(O43,O49,O55,O61,O67)</f>
        <v>1.0402210083965189</v>
      </c>
      <c r="P72" s="53" t="s">
        <v>74</v>
      </c>
      <c r="Q72" s="47"/>
    </row>
    <row r="73" spans="2:18" x14ac:dyDescent="0.25">
      <c r="B73" s="17"/>
      <c r="C73" s="17"/>
      <c r="D73" s="17"/>
      <c r="E73" s="9"/>
      <c r="F73" s="42"/>
      <c r="G73" s="9"/>
      <c r="J73" s="41" t="s">
        <v>71</v>
      </c>
      <c r="K73" s="46">
        <f>AVERAGE(K44,K50,K56,K62,K68)</f>
        <v>0.94011510111727115</v>
      </c>
      <c r="L73" s="45"/>
      <c r="M73" s="45"/>
      <c r="N73" s="45"/>
      <c r="O73" s="45"/>
      <c r="P73" s="44"/>
      <c r="Q73" s="43"/>
    </row>
    <row r="74" spans="2:18" ht="16.5" thickBot="1" x14ac:dyDescent="0.3">
      <c r="E74" s="2"/>
      <c r="F74" s="42"/>
      <c r="G74" s="2"/>
      <c r="J74" s="41" t="s">
        <v>71</v>
      </c>
      <c r="K74" s="40">
        <f>AVERAGE(K45,K51,K57,K63,K69)</f>
        <v>1.059884898882729</v>
      </c>
      <c r="L74" s="39"/>
      <c r="M74" s="39"/>
      <c r="N74" s="39"/>
      <c r="O74" s="39"/>
      <c r="P74" s="39"/>
      <c r="Q74" s="38"/>
    </row>
    <row r="75" spans="2:18" ht="16.5" thickTop="1" x14ac:dyDescent="0.25">
      <c r="G75" s="2"/>
      <c r="H75" s="2"/>
      <c r="J75" s="2"/>
    </row>
    <row r="76" spans="2:18" x14ac:dyDescent="0.25">
      <c r="G76" s="2"/>
      <c r="H76" s="2"/>
      <c r="J76" s="2"/>
    </row>
    <row r="77" spans="2:18" x14ac:dyDescent="0.25">
      <c r="G77" s="2"/>
      <c r="J77" s="2"/>
    </row>
    <row r="78" spans="2:18" x14ac:dyDescent="0.25">
      <c r="B78" s="17"/>
      <c r="C78" s="17"/>
      <c r="D78" s="22" t="s">
        <v>87</v>
      </c>
      <c r="E78" s="22"/>
      <c r="F78" s="22"/>
      <c r="G78" s="22"/>
      <c r="H78" s="22" t="s">
        <v>86</v>
      </c>
      <c r="I78" s="22"/>
      <c r="J78" s="22"/>
      <c r="K78" s="22"/>
      <c r="L78" s="22" t="s">
        <v>85</v>
      </c>
      <c r="M78" s="22"/>
      <c r="N78" s="22"/>
      <c r="O78" s="22"/>
      <c r="R78" s="2"/>
    </row>
    <row r="79" spans="2:18" x14ac:dyDescent="0.25">
      <c r="B79" t="s">
        <v>88</v>
      </c>
      <c r="C79" s="26" t="s">
        <v>56</v>
      </c>
      <c r="D79" s="17" t="s">
        <v>82</v>
      </c>
      <c r="E79" s="17" t="s">
        <v>81</v>
      </c>
      <c r="F79" s="17" t="s">
        <v>83</v>
      </c>
      <c r="G79" s="17" t="s">
        <v>78</v>
      </c>
      <c r="H79" s="17" t="s">
        <v>82</v>
      </c>
      <c r="I79" s="17" t="s">
        <v>81</v>
      </c>
      <c r="J79" s="17" t="s">
        <v>80</v>
      </c>
      <c r="K79" s="17" t="s">
        <v>78</v>
      </c>
      <c r="L79" s="17" t="s">
        <v>82</v>
      </c>
      <c r="M79" s="17" t="s">
        <v>81</v>
      </c>
      <c r="N79" s="17" t="s">
        <v>80</v>
      </c>
      <c r="O79" s="17" t="s">
        <v>78</v>
      </c>
      <c r="R79" s="2"/>
    </row>
    <row r="80" spans="2:18" x14ac:dyDescent="0.25">
      <c r="B80" s="17">
        <v>1</v>
      </c>
      <c r="C80" s="17" t="s">
        <v>76</v>
      </c>
      <c r="D80" s="9"/>
      <c r="E80" s="9">
        <v>59279</v>
      </c>
      <c r="F80" s="9">
        <v>66766</v>
      </c>
      <c r="G80" s="9">
        <v>50857</v>
      </c>
      <c r="I80">
        <f>E80/E84</f>
        <v>0.98680738786279687</v>
      </c>
      <c r="J80" s="41" t="s">
        <v>71</v>
      </c>
      <c r="K80">
        <f>G80/G84</f>
        <v>0.82513182445039346</v>
      </c>
      <c r="M80">
        <f>E80/E83</f>
        <v>0.7460982731712229</v>
      </c>
      <c r="N80">
        <f>F80/F83</f>
        <v>2.5094339622641511</v>
      </c>
      <c r="O80">
        <f>G80/G83</f>
        <v>0.74098843138969028</v>
      </c>
      <c r="R80" s="2"/>
    </row>
    <row r="81" spans="2:18" x14ac:dyDescent="0.25">
      <c r="B81" s="17"/>
      <c r="C81" s="17" t="s">
        <v>74</v>
      </c>
      <c r="D81" s="9"/>
      <c r="E81" s="9">
        <v>82937</v>
      </c>
      <c r="F81" s="9">
        <v>19667</v>
      </c>
      <c r="G81" s="9">
        <v>71706</v>
      </c>
      <c r="I81">
        <f>E81/E84</f>
        <v>1.3806380729630523</v>
      </c>
      <c r="J81" s="41" t="s">
        <v>71</v>
      </c>
      <c r="K81">
        <f>G81/G84</f>
        <v>1.1633974202969093</v>
      </c>
      <c r="M81">
        <f>E81/E83</f>
        <v>1.0438629612848009</v>
      </c>
      <c r="N81">
        <f>F81/F83</f>
        <v>0.73919416672930915</v>
      </c>
      <c r="O81">
        <f>G81/G83</f>
        <v>1.044759157268992</v>
      </c>
      <c r="R81" s="2"/>
    </row>
    <row r="82" spans="2:18" x14ac:dyDescent="0.25">
      <c r="B82" s="17" t="s">
        <v>73</v>
      </c>
      <c r="C82" s="17" t="s">
        <v>79</v>
      </c>
      <c r="D82" s="9"/>
      <c r="E82" s="2">
        <v>40691</v>
      </c>
      <c r="F82" s="2">
        <v>74260</v>
      </c>
      <c r="G82" s="2">
        <v>54636</v>
      </c>
      <c r="I82">
        <f>E82/E84</f>
        <v>0.67737612678225112</v>
      </c>
      <c r="J82" s="41" t="s">
        <v>71</v>
      </c>
      <c r="K82">
        <f>G82/G84</f>
        <v>0.88644439036261868</v>
      </c>
      <c r="R82" s="2"/>
    </row>
    <row r="83" spans="2:18" x14ac:dyDescent="0.25">
      <c r="B83" s="17"/>
      <c r="C83" s="17" t="s">
        <v>72</v>
      </c>
      <c r="D83" s="9"/>
      <c r="E83" s="9">
        <v>79452</v>
      </c>
      <c r="F83" s="9">
        <v>26606</v>
      </c>
      <c r="G83" s="9">
        <v>68634</v>
      </c>
      <c r="H83" s="17"/>
      <c r="I83">
        <f>E83/E84</f>
        <v>1.3226238732177489</v>
      </c>
      <c r="J83" s="41" t="s">
        <v>71</v>
      </c>
      <c r="K83">
        <f>G83/G84</f>
        <v>1.1135556096373813</v>
      </c>
      <c r="L83" s="17"/>
      <c r="M83" s="17"/>
      <c r="N83" s="17"/>
      <c r="O83" s="17"/>
      <c r="R83" s="2"/>
    </row>
    <row r="84" spans="2:18" x14ac:dyDescent="0.25">
      <c r="B84" s="17"/>
      <c r="C84" s="17" t="s">
        <v>2</v>
      </c>
      <c r="D84" s="9"/>
      <c r="E84" s="9">
        <f>AVERAGE(E82:E83)</f>
        <v>60071.5</v>
      </c>
      <c r="F84" s="9"/>
      <c r="G84" s="9">
        <f>AVERAGE(G82:G83)</f>
        <v>61635</v>
      </c>
      <c r="H84" s="17"/>
      <c r="I84" s="17"/>
      <c r="J84" s="17"/>
      <c r="K84" s="17"/>
      <c r="L84" s="17"/>
      <c r="M84" s="17"/>
      <c r="N84" s="17"/>
      <c r="O84" s="17"/>
      <c r="R84" s="2"/>
    </row>
    <row r="85" spans="2:18" x14ac:dyDescent="0.25"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</row>
    <row r="86" spans="2:18" x14ac:dyDescent="0.25">
      <c r="B86" s="17">
        <v>2</v>
      </c>
      <c r="C86" s="17" t="s">
        <v>76</v>
      </c>
      <c r="D86" s="9"/>
      <c r="E86" s="9">
        <v>59024</v>
      </c>
      <c r="F86" s="9">
        <v>77762</v>
      </c>
      <c r="G86" s="9">
        <v>52110</v>
      </c>
      <c r="I86">
        <f>E86/E90</f>
        <v>0.98256244641801849</v>
      </c>
      <c r="J86" s="41" t="s">
        <v>71</v>
      </c>
      <c r="K86">
        <f>G86/G90</f>
        <v>0.84546118276953031</v>
      </c>
      <c r="M86">
        <f>E86/E89</f>
        <v>0.7914928995749132</v>
      </c>
      <c r="N86">
        <f>F86/F89</f>
        <v>2.9445264871824</v>
      </c>
      <c r="O86">
        <f>G86/G89</f>
        <v>0.75170941403883329</v>
      </c>
    </row>
    <row r="87" spans="2:18" x14ac:dyDescent="0.25">
      <c r="B87" s="17"/>
      <c r="C87" s="17" t="s">
        <v>74</v>
      </c>
      <c r="D87" s="9"/>
      <c r="E87" s="9">
        <v>76367</v>
      </c>
      <c r="F87" s="9">
        <v>20483</v>
      </c>
      <c r="G87" s="9">
        <v>71308</v>
      </c>
      <c r="I87">
        <f>E87/E90</f>
        <v>1.271268405150529</v>
      </c>
      <c r="J87" s="41" t="s">
        <v>71</v>
      </c>
      <c r="K87">
        <f>G87/G90</f>
        <v>1.156940050296098</v>
      </c>
      <c r="M87">
        <f>E87/E89</f>
        <v>1.0240569643168438</v>
      </c>
      <c r="N87">
        <f>F87/F89</f>
        <v>0.77560680071187849</v>
      </c>
      <c r="O87">
        <f>G87/G89</f>
        <v>1.0286489137647501</v>
      </c>
    </row>
    <row r="88" spans="2:18" x14ac:dyDescent="0.25">
      <c r="B88" s="17" t="s">
        <v>73</v>
      </c>
      <c r="C88" s="17" t="s">
        <v>79</v>
      </c>
      <c r="D88" s="9"/>
      <c r="E88" s="2">
        <v>44276</v>
      </c>
      <c r="F88" s="2">
        <v>71804</v>
      </c>
      <c r="G88" s="2">
        <v>58193</v>
      </c>
      <c r="I88">
        <f>E88/E90</f>
        <v>0.73705500944707558</v>
      </c>
      <c r="J88" s="41" t="s">
        <v>71</v>
      </c>
      <c r="K88">
        <f>G88/G90</f>
        <v>0.94415510667640135</v>
      </c>
    </row>
    <row r="89" spans="2:18" x14ac:dyDescent="0.25">
      <c r="B89" s="17"/>
      <c r="C89" s="17" t="s">
        <v>72</v>
      </c>
      <c r="D89" s="9"/>
      <c r="E89" s="9">
        <v>74573</v>
      </c>
      <c r="F89" s="9">
        <v>26409</v>
      </c>
      <c r="G89" s="9">
        <v>69322</v>
      </c>
      <c r="H89" s="17"/>
      <c r="I89">
        <f>E89/E90</f>
        <v>1.241403993574324</v>
      </c>
      <c r="J89" s="41" t="s">
        <v>71</v>
      </c>
      <c r="K89">
        <f>G89/G90</f>
        <v>1.1247180984830047</v>
      </c>
      <c r="L89" s="17"/>
      <c r="M89" s="17"/>
      <c r="N89" s="17"/>
      <c r="O89" s="17"/>
    </row>
    <row r="90" spans="2:18" x14ac:dyDescent="0.25">
      <c r="B90" s="17"/>
      <c r="C90" s="17" t="s">
        <v>2</v>
      </c>
      <c r="D90" s="17"/>
      <c r="E90" s="9">
        <v>60071.5</v>
      </c>
      <c r="F90" s="9"/>
      <c r="G90" s="9">
        <v>61635</v>
      </c>
      <c r="H90" s="17"/>
      <c r="I90" s="17"/>
      <c r="J90" s="9"/>
      <c r="K90" s="17"/>
      <c r="L90" s="17"/>
      <c r="M90" s="17"/>
      <c r="N90" s="17"/>
      <c r="O90" s="17"/>
      <c r="Q90" s="2"/>
    </row>
    <row r="91" spans="2:18" x14ac:dyDescent="0.25">
      <c r="B91" s="17"/>
      <c r="C91" s="17"/>
      <c r="D91" s="17"/>
      <c r="E91" s="9"/>
      <c r="F91" s="9"/>
      <c r="G91" s="9"/>
      <c r="H91" s="17"/>
      <c r="I91" s="17"/>
      <c r="J91" s="9"/>
      <c r="K91" s="17"/>
      <c r="L91" s="17"/>
      <c r="M91" s="17"/>
      <c r="N91" s="17"/>
      <c r="O91" s="17"/>
      <c r="Q91" s="2"/>
    </row>
    <row r="92" spans="2:18" x14ac:dyDescent="0.25">
      <c r="B92" s="17">
        <v>3</v>
      </c>
      <c r="C92" s="17" t="s">
        <v>76</v>
      </c>
      <c r="D92" s="2"/>
      <c r="E92" s="9">
        <v>70442</v>
      </c>
      <c r="F92" s="9">
        <v>67790</v>
      </c>
      <c r="G92" s="9">
        <v>51070</v>
      </c>
      <c r="I92">
        <f>E92/E96</f>
        <v>1.1726359421689154</v>
      </c>
      <c r="J92" s="41" t="s">
        <v>71</v>
      </c>
      <c r="K92">
        <f>G92/G96</f>
        <v>0.82858765311916927</v>
      </c>
      <c r="M92">
        <f>E92/E95</f>
        <v>0.87408951593889983</v>
      </c>
      <c r="N92">
        <f>F92/F95</f>
        <v>2.1726867728598442</v>
      </c>
      <c r="O92">
        <f>G92/G95</f>
        <v>0.83428627438167735</v>
      </c>
      <c r="Q92" s="2"/>
    </row>
    <row r="93" spans="2:18" x14ac:dyDescent="0.25">
      <c r="B93" s="17"/>
      <c r="C93" s="17" t="s">
        <v>74</v>
      </c>
      <c r="D93" s="9"/>
      <c r="E93" s="2">
        <v>83168</v>
      </c>
      <c r="F93" s="2">
        <v>21903</v>
      </c>
      <c r="G93" s="9">
        <v>63791</v>
      </c>
      <c r="I93">
        <f>E93/E96</f>
        <v>1.3844834905071457</v>
      </c>
      <c r="J93" s="41" t="s">
        <v>71</v>
      </c>
      <c r="K93">
        <f>G93/G96</f>
        <v>1.0349801249290176</v>
      </c>
      <c r="M93">
        <f>E93/E95</f>
        <v>1.0320018861134894</v>
      </c>
      <c r="N93">
        <f>F93/F95</f>
        <v>0.70199673087401049</v>
      </c>
      <c r="O93">
        <f>G93/G95</f>
        <v>1.042098212827131</v>
      </c>
      <c r="Q93" s="2"/>
    </row>
    <row r="94" spans="2:18" x14ac:dyDescent="0.25">
      <c r="B94" s="17" t="s">
        <v>73</v>
      </c>
      <c r="C94" s="17" t="s">
        <v>79</v>
      </c>
      <c r="D94" s="9"/>
      <c r="E94" s="2">
        <v>41405</v>
      </c>
      <c r="F94" s="2">
        <v>62150</v>
      </c>
      <c r="G94" s="2">
        <v>56275</v>
      </c>
      <c r="I94">
        <f>E94/E96</f>
        <v>0.68926196282763041</v>
      </c>
      <c r="J94" s="41" t="s">
        <v>71</v>
      </c>
      <c r="K94">
        <f>G94/G96</f>
        <v>0.91303642410967789</v>
      </c>
      <c r="R94" s="2"/>
    </row>
    <row r="95" spans="2:18" x14ac:dyDescent="0.25">
      <c r="B95" s="17"/>
      <c r="C95" s="17" t="s">
        <v>72</v>
      </c>
      <c r="D95" s="2"/>
      <c r="E95" s="9">
        <v>80589</v>
      </c>
      <c r="F95" s="9">
        <v>31201</v>
      </c>
      <c r="G95" s="2">
        <v>61214</v>
      </c>
      <c r="H95" s="17"/>
      <c r="I95">
        <f>E95/E96</f>
        <v>1.3415513180127014</v>
      </c>
      <c r="J95" s="41" t="s">
        <v>71</v>
      </c>
      <c r="K95">
        <f>G95/G96</f>
        <v>0.99316946540115192</v>
      </c>
      <c r="L95" s="17"/>
      <c r="M95" s="17"/>
      <c r="N95" s="17"/>
      <c r="O95" s="17"/>
      <c r="R95" s="2"/>
    </row>
    <row r="96" spans="2:18" x14ac:dyDescent="0.25">
      <c r="B96" s="17"/>
      <c r="C96" s="17" t="s">
        <v>2</v>
      </c>
      <c r="D96" s="2"/>
      <c r="E96" s="9">
        <v>60071.5</v>
      </c>
      <c r="F96" s="9"/>
      <c r="G96" s="9">
        <v>61635</v>
      </c>
      <c r="H96" s="17"/>
      <c r="J96" s="17"/>
      <c r="K96" s="9"/>
      <c r="L96" s="9"/>
      <c r="M96" s="17"/>
      <c r="N96" s="17"/>
      <c r="O96" s="17"/>
      <c r="R96" s="2"/>
    </row>
    <row r="97" spans="2:18" x14ac:dyDescent="0.25">
      <c r="B97" s="17"/>
      <c r="C97" s="17"/>
      <c r="D97" s="17"/>
      <c r="E97" s="9"/>
      <c r="F97" s="9"/>
      <c r="G97" s="9"/>
      <c r="J97" s="9"/>
      <c r="K97" s="9"/>
      <c r="L97" s="9"/>
      <c r="M97" s="17"/>
      <c r="N97" s="17"/>
      <c r="O97" s="17"/>
      <c r="R97" s="2"/>
    </row>
    <row r="98" spans="2:18" x14ac:dyDescent="0.25">
      <c r="B98" s="17">
        <v>4</v>
      </c>
      <c r="C98" s="17" t="s">
        <v>76</v>
      </c>
      <c r="D98" s="9"/>
      <c r="E98" s="9">
        <v>65125</v>
      </c>
      <c r="F98" s="9">
        <v>61398</v>
      </c>
      <c r="G98" s="9">
        <v>42086</v>
      </c>
      <c r="I98">
        <f>E98/E102</f>
        <v>1.0841247513379888</v>
      </c>
      <c r="J98" s="41" t="s">
        <v>71</v>
      </c>
      <c r="K98">
        <f>G98/G102</f>
        <v>0.68282631621643541</v>
      </c>
      <c r="M98">
        <f>E98/E101</f>
        <v>0.87921211793930232</v>
      </c>
      <c r="N98">
        <f>F98/F101</f>
        <v>2.1893453145057769</v>
      </c>
      <c r="O98">
        <f>G98/G101</f>
        <v>0.88535005048805115</v>
      </c>
    </row>
    <row r="99" spans="2:18" x14ac:dyDescent="0.25">
      <c r="B99" s="17"/>
      <c r="C99" s="17" t="s">
        <v>74</v>
      </c>
      <c r="D99" s="9"/>
      <c r="E99" s="9">
        <v>76547</v>
      </c>
      <c r="F99" s="9">
        <v>18816</v>
      </c>
      <c r="G99" s="9">
        <v>49044</v>
      </c>
      <c r="I99">
        <f>E99/E102</f>
        <v>1.2742648344056666</v>
      </c>
      <c r="J99" s="41" t="s">
        <v>71</v>
      </c>
      <c r="K99">
        <f>G99/G102</f>
        <v>0.79571671939644684</v>
      </c>
      <c r="M99">
        <f>E99/E101</f>
        <v>1.0334134355761961</v>
      </c>
      <c r="N99">
        <f>F99/F101</f>
        <v>0.6709456568249893</v>
      </c>
      <c r="O99">
        <f>G99/G101</f>
        <v>1.0317233254796365</v>
      </c>
    </row>
    <row r="100" spans="2:18" x14ac:dyDescent="0.25">
      <c r="B100" s="17" t="s">
        <v>73</v>
      </c>
      <c r="C100" s="17" t="s">
        <v>79</v>
      </c>
      <c r="D100" s="9"/>
      <c r="E100" s="2">
        <v>36230</v>
      </c>
      <c r="F100" s="2">
        <v>72254</v>
      </c>
      <c r="G100" s="2">
        <v>42081</v>
      </c>
      <c r="I100">
        <f>E100/E102</f>
        <v>0.60311462174242358</v>
      </c>
      <c r="J100" s="41" t="s">
        <v>71</v>
      </c>
      <c r="K100">
        <f>G100/G102</f>
        <v>0.68274519347773177</v>
      </c>
    </row>
    <row r="101" spans="2:18" x14ac:dyDescent="0.25">
      <c r="B101" s="17"/>
      <c r="C101" s="17" t="s">
        <v>72</v>
      </c>
      <c r="D101" s="9"/>
      <c r="E101" s="2">
        <v>74072</v>
      </c>
      <c r="F101" s="9">
        <v>28044</v>
      </c>
      <c r="G101" s="2">
        <v>47536</v>
      </c>
      <c r="I101">
        <f>E101/E102</f>
        <v>1.2330639321475243</v>
      </c>
      <c r="J101" s="41" t="s">
        <v>71</v>
      </c>
      <c r="K101">
        <f>G101/G102</f>
        <v>0.77125010140342343</v>
      </c>
      <c r="L101" s="17"/>
      <c r="M101" s="17"/>
      <c r="N101" s="17"/>
      <c r="O101" s="17"/>
    </row>
    <row r="102" spans="2:18" x14ac:dyDescent="0.25">
      <c r="B102" s="17"/>
      <c r="C102" s="17" t="s">
        <v>2</v>
      </c>
      <c r="D102" s="17"/>
      <c r="E102" s="9">
        <v>60071.5</v>
      </c>
      <c r="F102" s="9"/>
      <c r="G102" s="9">
        <v>61635</v>
      </c>
      <c r="H102" s="9"/>
      <c r="I102" s="17"/>
      <c r="J102" s="9"/>
      <c r="K102" s="17"/>
      <c r="L102" s="17"/>
      <c r="M102" s="17"/>
      <c r="N102" s="17"/>
      <c r="O102" s="17"/>
    </row>
    <row r="103" spans="2:18" x14ac:dyDescent="0.25">
      <c r="B103" s="17"/>
      <c r="C103" s="17"/>
      <c r="D103" s="17"/>
      <c r="E103" s="9"/>
      <c r="F103" s="9"/>
      <c r="G103" s="9"/>
      <c r="H103" s="9"/>
      <c r="I103" s="17"/>
      <c r="J103" s="9"/>
      <c r="K103" s="17"/>
      <c r="L103" s="17"/>
      <c r="M103" s="17"/>
      <c r="N103" s="17"/>
      <c r="O103" s="17"/>
    </row>
    <row r="104" spans="2:18" x14ac:dyDescent="0.25">
      <c r="B104" s="17">
        <v>5</v>
      </c>
      <c r="C104" s="17" t="s">
        <v>76</v>
      </c>
      <c r="D104" s="9"/>
      <c r="E104" s="2">
        <v>60168</v>
      </c>
      <c r="F104" s="2">
        <v>59195</v>
      </c>
      <c r="G104" s="2">
        <v>74636</v>
      </c>
      <c r="I104">
        <f>E104/E108</f>
        <v>1.0016064190173377</v>
      </c>
      <c r="J104" s="41" t="s">
        <v>71</v>
      </c>
      <c r="K104">
        <f>G104/G108</f>
        <v>1.2109353451772531</v>
      </c>
      <c r="M104">
        <f>E104/E107</f>
        <v>0.87087669527710632</v>
      </c>
      <c r="N104">
        <f>F104/F107</f>
        <v>1.8327760232831753</v>
      </c>
      <c r="O104">
        <f>G104/G107</f>
        <v>0.89278579887319232</v>
      </c>
    </row>
    <row r="105" spans="2:18" x14ac:dyDescent="0.25">
      <c r="B105" s="17"/>
      <c r="C105" s="17" t="s">
        <v>74</v>
      </c>
      <c r="D105" s="2"/>
      <c r="E105" s="2">
        <v>73378</v>
      </c>
      <c r="F105" s="2">
        <v>19367</v>
      </c>
      <c r="G105" s="9">
        <v>87908</v>
      </c>
      <c r="I105">
        <f>E105/E108</f>
        <v>1.2215110326860492</v>
      </c>
      <c r="J105" s="41" t="s">
        <v>71</v>
      </c>
      <c r="K105">
        <f>G105/G108</f>
        <v>1.4262675427922447</v>
      </c>
      <c r="M105">
        <f>E105/E107</f>
        <v>1.062079346929323</v>
      </c>
      <c r="N105">
        <f>F105/F107</f>
        <v>0.59963465230045199</v>
      </c>
      <c r="O105">
        <f>G105/G107</f>
        <v>1.0515436787521382</v>
      </c>
    </row>
    <row r="106" spans="2:18" x14ac:dyDescent="0.25">
      <c r="B106" s="17" t="s">
        <v>73</v>
      </c>
      <c r="C106" s="17" t="s">
        <v>79</v>
      </c>
      <c r="D106" s="2"/>
      <c r="E106" s="2">
        <v>37812</v>
      </c>
      <c r="F106" s="2">
        <v>68339</v>
      </c>
      <c r="G106" s="2">
        <v>61446</v>
      </c>
      <c r="I106">
        <f>E106/E108</f>
        <v>0.62944990552924429</v>
      </c>
      <c r="J106" s="41" t="s">
        <v>71</v>
      </c>
      <c r="K106">
        <f>G106/G108</f>
        <v>0.99693356047700166</v>
      </c>
    </row>
    <row r="107" spans="2:18" ht="16.5" thickBot="1" x14ac:dyDescent="0.3">
      <c r="B107" s="17"/>
      <c r="C107" s="17" t="s">
        <v>72</v>
      </c>
      <c r="D107" s="2"/>
      <c r="E107" s="2">
        <v>69089</v>
      </c>
      <c r="F107" s="2">
        <v>32298</v>
      </c>
      <c r="G107" s="9">
        <v>83599</v>
      </c>
      <c r="I107">
        <f>E107/E108</f>
        <v>1.1501127822677975</v>
      </c>
      <c r="J107" s="41" t="s">
        <v>71</v>
      </c>
      <c r="K107">
        <f>G107/G108</f>
        <v>1.3563559665774316</v>
      </c>
      <c r="L107" s="17"/>
      <c r="M107" s="17"/>
      <c r="N107" s="17"/>
      <c r="O107" s="17"/>
      <c r="P107" s="44"/>
      <c r="Q107" s="44"/>
      <c r="R107" s="44"/>
    </row>
    <row r="108" spans="2:18" ht="16.5" thickTop="1" x14ac:dyDescent="0.25">
      <c r="B108" s="17"/>
      <c r="C108" s="17" t="s">
        <v>2</v>
      </c>
      <c r="D108" s="2"/>
      <c r="E108" s="9">
        <v>60071.5</v>
      </c>
      <c r="F108" s="9"/>
      <c r="G108" s="9">
        <v>61635</v>
      </c>
      <c r="I108" s="9"/>
      <c r="J108" s="17"/>
      <c r="K108" s="51" t="s">
        <v>78</v>
      </c>
      <c r="L108" s="50" t="s">
        <v>57</v>
      </c>
      <c r="M108" s="50" t="s">
        <v>58</v>
      </c>
      <c r="N108" s="50" t="s">
        <v>60</v>
      </c>
      <c r="O108" s="50" t="s">
        <v>78</v>
      </c>
      <c r="P108" s="49"/>
      <c r="Q108" s="48"/>
    </row>
    <row r="109" spans="2:18" ht="15.95" customHeight="1" x14ac:dyDescent="0.25">
      <c r="B109" s="26" t="s">
        <v>2</v>
      </c>
      <c r="C109" s="17"/>
      <c r="D109" s="17"/>
      <c r="E109" s="9"/>
      <c r="G109" s="42"/>
      <c r="H109" s="9"/>
      <c r="J109" s="41"/>
      <c r="K109" s="46">
        <f>AVERAGE(K80,K86,K92,K98,K104)</f>
        <v>0.87858846434655624</v>
      </c>
      <c r="L109" s="44"/>
      <c r="M109" s="44">
        <f>AVERAGE(M80,M86,M92,M98,M104)</f>
        <v>0.83235390038028889</v>
      </c>
      <c r="N109" s="44">
        <f>AVERAGE(N80,N86,N92,N98,N104)</f>
        <v>2.3297537120190697</v>
      </c>
      <c r="O109" s="44">
        <f>AVERAGE(O80,O86,O92,O98,O104)</f>
        <v>0.82102399383428892</v>
      </c>
      <c r="P109" s="44" t="s">
        <v>76</v>
      </c>
      <c r="Q109" s="47" t="s">
        <v>75</v>
      </c>
      <c r="R109" s="52"/>
    </row>
    <row r="110" spans="2:18" x14ac:dyDescent="0.25">
      <c r="B110" s="17"/>
      <c r="C110" s="17"/>
      <c r="D110" s="17"/>
      <c r="E110" s="9"/>
      <c r="G110" s="42"/>
      <c r="H110" s="9"/>
      <c r="J110" s="41"/>
      <c r="K110" s="46">
        <f>AVERAGE(K81,K87,K93,K99,K105)</f>
        <v>1.1154603715421434</v>
      </c>
      <c r="L110" s="44"/>
      <c r="M110" s="44">
        <f>AVERAGE(M81,M87,M93,M99,M105)</f>
        <v>1.0390829188441306</v>
      </c>
      <c r="N110" s="44">
        <f>AVERAGE(N81,N87,N93,N99,N105)</f>
        <v>0.69747560148812782</v>
      </c>
      <c r="O110" s="44">
        <f>AVERAGE(O81,O87,O93,O99,O105)</f>
        <v>1.0397546576185295</v>
      </c>
      <c r="P110" s="44" t="s">
        <v>74</v>
      </c>
      <c r="Q110" s="47"/>
      <c r="R110" s="52"/>
    </row>
    <row r="111" spans="2:18" x14ac:dyDescent="0.25">
      <c r="B111" s="17"/>
      <c r="C111" s="17"/>
      <c r="D111" s="17"/>
      <c r="E111" s="9"/>
      <c r="G111" s="42"/>
      <c r="H111" s="9"/>
      <c r="J111" s="41"/>
      <c r="K111" s="46">
        <f>AVERAGE(K82,K88,K94,K100,K106)</f>
        <v>0.88466293502068627</v>
      </c>
      <c r="L111" s="44"/>
      <c r="M111" s="45"/>
      <c r="N111" s="45"/>
      <c r="O111" s="45"/>
      <c r="P111" s="45"/>
      <c r="Q111" s="43"/>
      <c r="R111" s="44"/>
    </row>
    <row r="112" spans="2:18" ht="16.5" thickBot="1" x14ac:dyDescent="0.3">
      <c r="B112" s="17"/>
      <c r="C112" s="17"/>
      <c r="D112" s="17"/>
      <c r="E112" s="9"/>
      <c r="F112" s="9"/>
      <c r="G112" s="42"/>
      <c r="H112" s="2"/>
      <c r="J112" s="41"/>
      <c r="K112" s="40">
        <f>AVERAGE(K83,K89,K95,K101,K107)</f>
        <v>1.0718098483004783</v>
      </c>
      <c r="L112" s="39"/>
      <c r="M112" s="39"/>
      <c r="N112" s="39"/>
      <c r="O112" s="39"/>
      <c r="P112" s="39"/>
      <c r="Q112" s="38"/>
      <c r="R112" s="44"/>
    </row>
    <row r="113" spans="2:18" ht="16.5" thickTop="1" x14ac:dyDescent="0.25">
      <c r="B113" s="17"/>
      <c r="C113" s="17"/>
      <c r="D113" s="17"/>
      <c r="E113" s="9"/>
      <c r="F113" s="9"/>
      <c r="G113" s="9"/>
      <c r="H113" s="9"/>
      <c r="I113" s="17"/>
      <c r="J113" s="17"/>
      <c r="K113" s="17"/>
      <c r="L113" s="17"/>
      <c r="M113" s="17"/>
      <c r="N113" s="17"/>
      <c r="O113" s="17"/>
    </row>
    <row r="114" spans="2:18" x14ac:dyDescent="0.25">
      <c r="H114" s="2"/>
    </row>
    <row r="115" spans="2:18" x14ac:dyDescent="0.25">
      <c r="B115" s="17"/>
      <c r="C115" s="17"/>
      <c r="D115" s="22" t="s">
        <v>87</v>
      </c>
      <c r="E115" s="22"/>
      <c r="F115" s="22"/>
      <c r="G115" s="22"/>
      <c r="H115" s="22" t="s">
        <v>86</v>
      </c>
      <c r="I115" s="22"/>
      <c r="J115" s="22"/>
      <c r="K115" s="22"/>
      <c r="L115" s="22" t="s">
        <v>85</v>
      </c>
      <c r="M115" s="22"/>
      <c r="N115" s="22"/>
      <c r="O115" s="22"/>
    </row>
    <row r="116" spans="2:18" x14ac:dyDescent="0.25">
      <c r="B116" s="17"/>
      <c r="C116" s="26" t="s">
        <v>84</v>
      </c>
      <c r="D116" s="17" t="s">
        <v>82</v>
      </c>
      <c r="E116" s="17" t="s">
        <v>81</v>
      </c>
      <c r="F116" s="17" t="s">
        <v>83</v>
      </c>
      <c r="G116" s="17" t="s">
        <v>78</v>
      </c>
      <c r="H116" s="17" t="s">
        <v>82</v>
      </c>
      <c r="I116" s="17" t="s">
        <v>81</v>
      </c>
      <c r="J116" s="17" t="s">
        <v>80</v>
      </c>
      <c r="K116" s="17" t="s">
        <v>78</v>
      </c>
      <c r="L116" s="17" t="s">
        <v>82</v>
      </c>
      <c r="M116" s="17" t="s">
        <v>81</v>
      </c>
      <c r="N116" s="17" t="s">
        <v>80</v>
      </c>
      <c r="O116" s="17" t="s">
        <v>78</v>
      </c>
    </row>
    <row r="117" spans="2:18" x14ac:dyDescent="0.25">
      <c r="B117" s="17">
        <v>1</v>
      </c>
      <c r="C117" s="17" t="s">
        <v>76</v>
      </c>
      <c r="D117" s="9">
        <v>111519</v>
      </c>
      <c r="F117" s="9">
        <v>105987</v>
      </c>
      <c r="G117" s="9">
        <v>49832</v>
      </c>
      <c r="H117" s="41" t="s">
        <v>71</v>
      </c>
      <c r="I117" s="41" t="s">
        <v>71</v>
      </c>
      <c r="J117" s="41" t="s">
        <v>71</v>
      </c>
      <c r="K117" s="41" t="s">
        <v>71</v>
      </c>
      <c r="L117">
        <f>D117/D120</f>
        <v>1.567268638886937</v>
      </c>
      <c r="N117">
        <f>F117/F120</f>
        <v>2.7427218383665863</v>
      </c>
      <c r="O117">
        <f>G117/G118</f>
        <v>0.92590115198810852</v>
      </c>
    </row>
    <row r="118" spans="2:18" x14ac:dyDescent="0.25">
      <c r="B118" s="17"/>
      <c r="C118" s="17" t="s">
        <v>74</v>
      </c>
      <c r="D118" s="2">
        <v>64712</v>
      </c>
      <c r="F118" s="2">
        <v>28082</v>
      </c>
      <c r="G118" s="9">
        <v>53820</v>
      </c>
      <c r="H118" s="41" t="s">
        <v>71</v>
      </c>
      <c r="I118" s="41" t="s">
        <v>71</v>
      </c>
      <c r="J118" s="41" t="s">
        <v>71</v>
      </c>
      <c r="K118" s="41" t="s">
        <v>71</v>
      </c>
      <c r="L118">
        <f>D118/D120</f>
        <v>0.90945119808867969</v>
      </c>
      <c r="N118">
        <f>F118/F120</f>
        <v>0.72670341329606913</v>
      </c>
      <c r="O118">
        <f>G118/G120</f>
        <v>1.0096045621670293</v>
      </c>
    </row>
    <row r="119" spans="2:18" x14ac:dyDescent="0.25">
      <c r="B119" s="17" t="s">
        <v>73</v>
      </c>
      <c r="C119" s="17" t="s">
        <v>79</v>
      </c>
      <c r="D119" s="2"/>
      <c r="F119" s="2"/>
      <c r="G119" s="9"/>
      <c r="H119" s="41" t="s">
        <v>71</v>
      </c>
      <c r="I119" s="41" t="s">
        <v>71</v>
      </c>
      <c r="J119" s="41" t="s">
        <v>71</v>
      </c>
      <c r="K119" s="41" t="s">
        <v>71</v>
      </c>
    </row>
    <row r="120" spans="2:18" x14ac:dyDescent="0.25">
      <c r="B120" s="17"/>
      <c r="C120" s="17" t="s">
        <v>72</v>
      </c>
      <c r="D120" s="2">
        <v>71155</v>
      </c>
      <c r="F120" s="2">
        <v>38643</v>
      </c>
      <c r="G120" s="9">
        <v>53308</v>
      </c>
      <c r="H120" s="41" t="s">
        <v>71</v>
      </c>
      <c r="I120" s="41" t="s">
        <v>71</v>
      </c>
      <c r="J120" s="41" t="s">
        <v>71</v>
      </c>
      <c r="K120" s="41" t="s">
        <v>71</v>
      </c>
      <c r="L120" s="17"/>
      <c r="M120" s="17"/>
      <c r="N120" s="17"/>
      <c r="O120" s="17"/>
    </row>
    <row r="121" spans="2:18" x14ac:dyDescent="0.25">
      <c r="B121" s="17"/>
      <c r="C121" s="17" t="s">
        <v>2</v>
      </c>
      <c r="D121" s="2"/>
      <c r="F121" s="2"/>
      <c r="G121" s="9"/>
      <c r="H121" s="17"/>
      <c r="I121" s="17"/>
      <c r="J121" s="17"/>
      <c r="K121" s="17"/>
      <c r="L121" s="17"/>
      <c r="M121" s="17"/>
      <c r="N121" s="17"/>
      <c r="O121" s="17"/>
    </row>
    <row r="122" spans="2:18" x14ac:dyDescent="0.25">
      <c r="B122" s="17"/>
      <c r="C122" s="17"/>
      <c r="D122" s="17"/>
      <c r="E122" s="17"/>
      <c r="G122" s="17"/>
      <c r="H122" s="17"/>
      <c r="I122" s="17"/>
      <c r="J122" s="17"/>
      <c r="K122" s="17"/>
      <c r="L122" s="17"/>
      <c r="M122" s="17"/>
      <c r="N122" s="17"/>
      <c r="O122" s="17"/>
    </row>
    <row r="123" spans="2:18" x14ac:dyDescent="0.25">
      <c r="B123" s="17">
        <v>2</v>
      </c>
      <c r="C123" s="17" t="s">
        <v>76</v>
      </c>
      <c r="D123" s="9">
        <v>77340</v>
      </c>
      <c r="E123" s="9"/>
      <c r="F123" s="2">
        <v>100547</v>
      </c>
      <c r="G123" s="9">
        <v>34176</v>
      </c>
      <c r="H123">
        <f>D123/D127</f>
        <v>2.0566687497506946</v>
      </c>
      <c r="I123" s="41" t="s">
        <v>71</v>
      </c>
      <c r="J123" s="41" t="s">
        <v>71</v>
      </c>
      <c r="K123">
        <f>G123/G127</f>
        <v>0.80351726894411402</v>
      </c>
      <c r="L123">
        <f>D123/D126</f>
        <v>1.4193950961679636</v>
      </c>
      <c r="N123">
        <f>F123/F126</f>
        <v>2.6016767148808446</v>
      </c>
      <c r="O123">
        <f>G123/G124</f>
        <v>0.85752998444321771</v>
      </c>
      <c r="R123" s="2"/>
    </row>
    <row r="124" spans="2:18" x14ac:dyDescent="0.25">
      <c r="B124" s="17"/>
      <c r="C124" s="17" t="s">
        <v>74</v>
      </c>
      <c r="D124" s="9">
        <v>49610</v>
      </c>
      <c r="E124" s="9"/>
      <c r="F124" s="2">
        <v>25990</v>
      </c>
      <c r="G124" s="9">
        <v>39854</v>
      </c>
      <c r="H124">
        <f>D124/D127</f>
        <v>1.3192570038160327</v>
      </c>
      <c r="I124" s="41" t="s">
        <v>71</v>
      </c>
      <c r="J124" s="41" t="s">
        <v>71</v>
      </c>
      <c r="K124">
        <f>G124/G127</f>
        <v>0.93701361295934926</v>
      </c>
      <c r="L124">
        <f>D124/D126</f>
        <v>0.91047570107179565</v>
      </c>
      <c r="N124">
        <f>F124/F126</f>
        <v>0.6724972184128134</v>
      </c>
      <c r="O124">
        <f>G124/G126</f>
        <v>1.0234194443017821</v>
      </c>
      <c r="R124" s="2"/>
    </row>
    <row r="125" spans="2:18" x14ac:dyDescent="0.25">
      <c r="B125" s="17" t="s">
        <v>73</v>
      </c>
      <c r="C125" s="17" t="s">
        <v>79</v>
      </c>
      <c r="D125" s="2">
        <v>20721</v>
      </c>
      <c r="E125" s="9"/>
      <c r="F125" s="2">
        <v>56151</v>
      </c>
      <c r="G125" s="2">
        <v>46124</v>
      </c>
      <c r="H125">
        <f>D125/D127</f>
        <v>0.55102447845337654</v>
      </c>
      <c r="I125" s="41" t="s">
        <v>71</v>
      </c>
      <c r="J125" s="41" t="s">
        <v>71</v>
      </c>
      <c r="K125">
        <f>G125/G127</f>
        <v>1.0844285613523617</v>
      </c>
      <c r="Q125" s="2"/>
      <c r="R125" s="2"/>
    </row>
    <row r="126" spans="2:18" x14ac:dyDescent="0.25">
      <c r="B126" s="17"/>
      <c r="C126" s="17" t="s">
        <v>72</v>
      </c>
      <c r="D126" s="2">
        <v>54488</v>
      </c>
      <c r="E126" s="9"/>
      <c r="F126" s="2">
        <v>38647</v>
      </c>
      <c r="G126" s="9">
        <v>38942</v>
      </c>
      <c r="H126">
        <f>D126/D127</f>
        <v>1.4489755215466233</v>
      </c>
      <c r="I126" s="41" t="s">
        <v>71</v>
      </c>
      <c r="J126" s="41" t="s">
        <v>71</v>
      </c>
      <c r="K126">
        <f>G126/G127</f>
        <v>0.91557143864763835</v>
      </c>
      <c r="L126" s="17"/>
      <c r="M126" s="17"/>
      <c r="N126" s="17"/>
      <c r="O126" s="17"/>
      <c r="Q126" s="2"/>
      <c r="R126" s="2"/>
    </row>
    <row r="127" spans="2:18" x14ac:dyDescent="0.25">
      <c r="B127" s="17"/>
      <c r="C127" s="17" t="s">
        <v>2</v>
      </c>
      <c r="D127" s="9">
        <f>AVERAGE(D125:D126)</f>
        <v>37604.5</v>
      </c>
      <c r="E127" s="17"/>
      <c r="F127" s="9">
        <f>AVERAGE(F125:F126)</f>
        <v>47399</v>
      </c>
      <c r="G127" s="9">
        <f>AVERAGE(G125:G126)</f>
        <v>42533</v>
      </c>
      <c r="H127" s="17"/>
      <c r="I127" s="17"/>
      <c r="J127" s="9"/>
      <c r="K127" s="9"/>
      <c r="L127" s="17"/>
      <c r="M127" s="17"/>
      <c r="N127" s="17"/>
      <c r="O127" s="17"/>
      <c r="Q127" s="2"/>
    </row>
    <row r="128" spans="2:18" x14ac:dyDescent="0.25">
      <c r="B128" s="17"/>
      <c r="C128" s="17"/>
      <c r="D128" s="17"/>
      <c r="E128" s="17"/>
      <c r="G128" s="9"/>
      <c r="H128" s="17"/>
      <c r="I128" s="17"/>
      <c r="J128" s="9"/>
      <c r="K128" s="9"/>
      <c r="L128" s="17"/>
      <c r="M128" s="17"/>
      <c r="N128" s="17"/>
      <c r="O128" s="17"/>
      <c r="Q128" s="2"/>
    </row>
    <row r="129" spans="2:18" x14ac:dyDescent="0.25">
      <c r="B129" s="17">
        <v>3</v>
      </c>
      <c r="C129" s="17" t="s">
        <v>76</v>
      </c>
      <c r="D129" s="2">
        <v>80834</v>
      </c>
      <c r="E129" s="9"/>
      <c r="F129" s="2">
        <v>50276</v>
      </c>
      <c r="G129" s="9">
        <v>34135</v>
      </c>
      <c r="H129">
        <f>D129/D133</f>
        <v>1.9140462208751658</v>
      </c>
      <c r="I129" s="41" t="s">
        <v>71</v>
      </c>
      <c r="J129" s="41" t="s">
        <v>71</v>
      </c>
      <c r="K129">
        <f>G129/G133</f>
        <v>0.92276708477508651</v>
      </c>
      <c r="L129">
        <f>D129/D132</f>
        <v>1.3291349458210697</v>
      </c>
      <c r="N129">
        <f>F129/F132</f>
        <v>2.0699934123847168</v>
      </c>
      <c r="O129">
        <f>G129/G130</f>
        <v>0.89293188238987131</v>
      </c>
    </row>
    <row r="130" spans="2:18" x14ac:dyDescent="0.25">
      <c r="B130" s="17"/>
      <c r="C130" s="17" t="s">
        <v>74</v>
      </c>
      <c r="D130" s="2">
        <v>55715</v>
      </c>
      <c r="F130" s="2">
        <v>18723</v>
      </c>
      <c r="G130" s="9">
        <v>38228</v>
      </c>
      <c r="H130">
        <f>D130/D133</f>
        <v>1.3192602765675316</v>
      </c>
      <c r="I130" s="41" t="s">
        <v>71</v>
      </c>
      <c r="J130" s="41" t="s">
        <v>71</v>
      </c>
      <c r="K130">
        <f>G130/G133</f>
        <v>1.0334126297577855</v>
      </c>
      <c r="L130">
        <f>D130/D132</f>
        <v>0.91610898268576224</v>
      </c>
      <c r="N130">
        <f>F130/F132</f>
        <v>0.77087450592885376</v>
      </c>
      <c r="O130">
        <f>G130/G132</f>
        <v>1.0131184904460286</v>
      </c>
    </row>
    <row r="131" spans="2:18" x14ac:dyDescent="0.25">
      <c r="B131" s="17" t="s">
        <v>73</v>
      </c>
      <c r="C131" s="17" t="s">
        <v>79</v>
      </c>
      <c r="D131" s="2">
        <v>23647</v>
      </c>
      <c r="F131" s="2">
        <v>37808</v>
      </c>
      <c r="G131" s="2">
        <v>36251</v>
      </c>
      <c r="H131">
        <f>D131/D133</f>
        <v>0.55993085811706766</v>
      </c>
      <c r="I131" s="41" t="s">
        <v>71</v>
      </c>
      <c r="J131" s="41" t="s">
        <v>71</v>
      </c>
      <c r="K131">
        <f>G131/G133</f>
        <v>0.97996864186851207</v>
      </c>
      <c r="R131" s="2"/>
    </row>
    <row r="132" spans="2:18" x14ac:dyDescent="0.25">
      <c r="B132" s="17"/>
      <c r="C132" s="17" t="s">
        <v>72</v>
      </c>
      <c r="D132" s="2">
        <v>60817</v>
      </c>
      <c r="F132" s="2">
        <v>24288</v>
      </c>
      <c r="G132" s="9">
        <v>37733</v>
      </c>
      <c r="H132">
        <f>D132/D133</f>
        <v>1.4400691418829323</v>
      </c>
      <c r="I132" s="41" t="s">
        <v>71</v>
      </c>
      <c r="J132" s="41" t="s">
        <v>71</v>
      </c>
      <c r="K132">
        <f>G132/G133</f>
        <v>1.0200313581314879</v>
      </c>
      <c r="L132" s="17"/>
      <c r="M132" s="17"/>
      <c r="N132" s="17"/>
      <c r="O132" s="17"/>
      <c r="R132" s="2"/>
    </row>
    <row r="133" spans="2:18" x14ac:dyDescent="0.25">
      <c r="B133" s="17"/>
      <c r="C133" s="17" t="s">
        <v>2</v>
      </c>
      <c r="D133" s="9">
        <f>AVERAGE(D131:D132)</f>
        <v>42232</v>
      </c>
      <c r="E133" s="17"/>
      <c r="F133" s="9">
        <f>AVERAGE(F131:F132)</f>
        <v>31048</v>
      </c>
      <c r="G133" s="9">
        <f>AVERAGE(G131:G132)</f>
        <v>36992</v>
      </c>
      <c r="H133" s="17"/>
      <c r="I133" s="17"/>
      <c r="J133" s="9"/>
      <c r="K133" s="9"/>
      <c r="L133" s="17"/>
      <c r="M133" s="17"/>
      <c r="N133" s="17"/>
      <c r="O133" s="17"/>
      <c r="R133" s="2"/>
    </row>
    <row r="134" spans="2:18" x14ac:dyDescent="0.25">
      <c r="B134" s="17"/>
      <c r="C134" s="17"/>
      <c r="D134" s="17"/>
      <c r="G134" s="9"/>
      <c r="J134" s="9"/>
      <c r="K134" s="9"/>
      <c r="L134" s="9"/>
      <c r="M134" s="17"/>
      <c r="N134" s="17"/>
      <c r="O134" s="17"/>
      <c r="R134" s="2"/>
    </row>
    <row r="135" spans="2:18" x14ac:dyDescent="0.25">
      <c r="B135" s="17">
        <v>4</v>
      </c>
      <c r="C135" s="17" t="s">
        <v>76</v>
      </c>
      <c r="D135" s="9">
        <v>77365</v>
      </c>
      <c r="E135" s="9"/>
      <c r="F135" s="2">
        <v>68729</v>
      </c>
      <c r="G135" s="9">
        <v>66300</v>
      </c>
      <c r="H135">
        <f>D135/D139</f>
        <v>1.7636666210732685</v>
      </c>
      <c r="I135" s="41" t="s">
        <v>71</v>
      </c>
      <c r="J135" s="41" t="s">
        <v>71</v>
      </c>
      <c r="K135">
        <f>G135/G139</f>
        <v>1.1516214760903927</v>
      </c>
      <c r="L135">
        <f>D135/D138</f>
        <v>1.2143686821121367</v>
      </c>
      <c r="N135">
        <f>F135/F138</f>
        <v>1.8484481738475607</v>
      </c>
      <c r="O135">
        <f>G135/G136</f>
        <v>0.96571212165350895</v>
      </c>
      <c r="Q135" s="2"/>
    </row>
    <row r="136" spans="2:18" x14ac:dyDescent="0.25">
      <c r="B136" s="17"/>
      <c r="C136" s="17" t="s">
        <v>74</v>
      </c>
      <c r="D136" s="2">
        <v>58109</v>
      </c>
      <c r="E136" s="9"/>
      <c r="F136" s="2">
        <v>25789</v>
      </c>
      <c r="G136" s="2">
        <v>68654</v>
      </c>
      <c r="H136">
        <f>D136/D139</f>
        <v>1.3246933843979392</v>
      </c>
      <c r="I136" s="41" t="s">
        <v>71</v>
      </c>
      <c r="J136" s="41" t="s">
        <v>71</v>
      </c>
      <c r="K136">
        <f>G136/G139</f>
        <v>1.1925101179413247</v>
      </c>
      <c r="L136">
        <f>D136/D138</f>
        <v>0.91211464808187359</v>
      </c>
      <c r="N136">
        <f>F136/F138</f>
        <v>0.69358829541175837</v>
      </c>
      <c r="O136">
        <f>G136/G138</f>
        <v>1.0057867826953222</v>
      </c>
      <c r="Q136" s="2"/>
    </row>
    <row r="137" spans="2:18" x14ac:dyDescent="0.25">
      <c r="B137" s="17" t="s">
        <v>73</v>
      </c>
      <c r="C137" s="17" t="s">
        <v>79</v>
      </c>
      <c r="D137" s="2">
        <v>24024</v>
      </c>
      <c r="E137" s="2"/>
      <c r="F137" s="2">
        <v>60084</v>
      </c>
      <c r="G137" s="2">
        <v>46883</v>
      </c>
      <c r="H137">
        <f>D137/D139</f>
        <v>0.54766789768841473</v>
      </c>
      <c r="I137" s="41" t="s">
        <v>71</v>
      </c>
      <c r="J137" s="41" t="s">
        <v>71</v>
      </c>
      <c r="K137">
        <f>G137/G139</f>
        <v>0.81435097531743417</v>
      </c>
      <c r="Q137" s="2"/>
    </row>
    <row r="138" spans="2:18" x14ac:dyDescent="0.25">
      <c r="B138" s="17"/>
      <c r="C138" s="17" t="s">
        <v>72</v>
      </c>
      <c r="D138" s="2">
        <v>63708</v>
      </c>
      <c r="E138" s="2"/>
      <c r="F138" s="2">
        <v>37182</v>
      </c>
      <c r="G138" s="2">
        <v>68259</v>
      </c>
      <c r="H138">
        <f>D138/D139</f>
        <v>1.4523321023115854</v>
      </c>
      <c r="I138" s="41" t="s">
        <v>71</v>
      </c>
      <c r="J138" s="41" t="s">
        <v>71</v>
      </c>
      <c r="K138">
        <f>G138/G139</f>
        <v>1.1856490246825659</v>
      </c>
      <c r="L138" s="17"/>
      <c r="M138" s="17"/>
      <c r="N138" s="17"/>
      <c r="O138" s="17"/>
      <c r="Q138" s="2"/>
    </row>
    <row r="139" spans="2:18" x14ac:dyDescent="0.25">
      <c r="B139" s="17"/>
      <c r="C139" s="17" t="s">
        <v>2</v>
      </c>
      <c r="D139" s="9">
        <f>AVERAGE(D137:D138)</f>
        <v>43866</v>
      </c>
      <c r="E139" s="17"/>
      <c r="F139" s="9">
        <f>AVERAGE(F137:F138)</f>
        <v>48633</v>
      </c>
      <c r="G139" s="9">
        <f>AVERAGE(G137:G138)</f>
        <v>57571</v>
      </c>
      <c r="H139" s="9"/>
      <c r="I139" s="17"/>
      <c r="J139" s="9"/>
      <c r="K139" s="17"/>
      <c r="L139" s="17"/>
      <c r="M139" s="17"/>
      <c r="N139" s="17"/>
      <c r="O139" s="17"/>
    </row>
    <row r="140" spans="2:18" x14ac:dyDescent="0.25">
      <c r="B140" s="17"/>
      <c r="C140" s="17"/>
      <c r="D140" s="17"/>
      <c r="E140" s="9"/>
      <c r="G140" s="9"/>
      <c r="H140" s="9"/>
      <c r="I140" s="17"/>
      <c r="J140" s="9"/>
      <c r="K140" s="17"/>
      <c r="L140" s="17"/>
      <c r="M140" s="17"/>
      <c r="N140" s="17"/>
      <c r="O140" s="17"/>
    </row>
    <row r="141" spans="2:18" x14ac:dyDescent="0.25">
      <c r="B141" s="17">
        <v>5</v>
      </c>
      <c r="C141" s="17" t="s">
        <v>76</v>
      </c>
      <c r="D141" s="2">
        <v>123615</v>
      </c>
      <c r="E141" s="2"/>
      <c r="F141" s="2">
        <v>65645</v>
      </c>
      <c r="G141" s="2">
        <v>52093</v>
      </c>
      <c r="H141">
        <f>D141/D145</f>
        <v>2.1350847194155138</v>
      </c>
      <c r="I141" s="41" t="s">
        <v>71</v>
      </c>
      <c r="J141" s="41" t="s">
        <v>71</v>
      </c>
      <c r="K141">
        <f>G141/G145</f>
        <v>1.2492925320159241</v>
      </c>
      <c r="L141">
        <f>D141/D144</f>
        <v>1.4849183754369526</v>
      </c>
      <c r="N141">
        <f>F141/F144</f>
        <v>2.1047484690115104</v>
      </c>
      <c r="O141">
        <f>G141/G142</f>
        <v>1.0321986209082983</v>
      </c>
    </row>
    <row r="142" spans="2:18" x14ac:dyDescent="0.25">
      <c r="B142" s="17"/>
      <c r="C142" s="17" t="s">
        <v>74</v>
      </c>
      <c r="D142" s="2">
        <v>74135</v>
      </c>
      <c r="E142" s="2"/>
      <c r="F142" s="2">
        <v>23714</v>
      </c>
      <c r="G142" s="2">
        <v>50468</v>
      </c>
      <c r="H142">
        <f>D142/D145</f>
        <v>1.2804635818781629</v>
      </c>
      <c r="I142" s="41" t="s">
        <v>71</v>
      </c>
      <c r="J142" s="41" t="s">
        <v>71</v>
      </c>
      <c r="K142">
        <f>G142/G145</f>
        <v>1.2103218379778407</v>
      </c>
      <c r="L142">
        <f>D142/D144</f>
        <v>0.89054260213581271</v>
      </c>
      <c r="N142">
        <f>F142/F144</f>
        <v>0.76033216839270257</v>
      </c>
      <c r="O142">
        <f>G142/G144</f>
        <v>0.9920389990761308</v>
      </c>
    </row>
    <row r="143" spans="2:18" x14ac:dyDescent="0.25">
      <c r="B143" s="17" t="s">
        <v>73</v>
      </c>
      <c r="C143" s="17" t="s">
        <v>79</v>
      </c>
      <c r="D143" s="2">
        <v>32547</v>
      </c>
      <c r="E143" s="2"/>
      <c r="F143" s="2">
        <v>42599</v>
      </c>
      <c r="G143" s="2">
        <v>32523</v>
      </c>
      <c r="H143">
        <f>D143/D145</f>
        <v>0.56215347945489402</v>
      </c>
      <c r="I143" s="41" t="s">
        <v>71</v>
      </c>
      <c r="J143" s="41" t="s">
        <v>71</v>
      </c>
      <c r="K143">
        <f>G143/G145</f>
        <v>0.77996546596959082</v>
      </c>
    </row>
    <row r="144" spans="2:18" ht="16.5" thickBot="1" x14ac:dyDescent="0.3">
      <c r="B144" s="17"/>
      <c r="C144" s="17" t="s">
        <v>72</v>
      </c>
      <c r="D144" s="2">
        <v>83247</v>
      </c>
      <c r="E144" s="2"/>
      <c r="F144" s="2">
        <v>31189</v>
      </c>
      <c r="G144" s="2">
        <v>50873</v>
      </c>
      <c r="H144">
        <f>D144/D145</f>
        <v>1.4378465205451059</v>
      </c>
      <c r="I144" s="41" t="s">
        <v>71</v>
      </c>
      <c r="J144" s="41" t="s">
        <v>71</v>
      </c>
      <c r="K144">
        <f>G144/G145</f>
        <v>1.2200345340304091</v>
      </c>
      <c r="L144" s="17"/>
      <c r="M144" s="17"/>
      <c r="N144" s="17"/>
      <c r="O144" s="17"/>
    </row>
    <row r="145" spans="2:17" ht="16.5" thickTop="1" x14ac:dyDescent="0.25">
      <c r="B145" s="17"/>
      <c r="C145" s="17" t="s">
        <v>2</v>
      </c>
      <c r="D145" s="9">
        <f>AVERAGE(D143:D144)</f>
        <v>57897</v>
      </c>
      <c r="E145" s="17"/>
      <c r="F145" s="9">
        <f>AVERAGE(F143:F144)</f>
        <v>36894</v>
      </c>
      <c r="G145" s="9">
        <f>AVERAGE(G143:G144)</f>
        <v>41698</v>
      </c>
      <c r="I145" s="9"/>
      <c r="J145" s="17"/>
      <c r="K145" s="51" t="s">
        <v>78</v>
      </c>
      <c r="L145" s="50" t="s">
        <v>57</v>
      </c>
      <c r="M145" s="50" t="s">
        <v>58</v>
      </c>
      <c r="N145" s="50" t="s">
        <v>60</v>
      </c>
      <c r="O145" s="50" t="s">
        <v>78</v>
      </c>
      <c r="P145" s="49"/>
      <c r="Q145" s="48"/>
    </row>
    <row r="146" spans="2:17" ht="15.95" customHeight="1" x14ac:dyDescent="0.25">
      <c r="B146" s="26" t="s">
        <v>2</v>
      </c>
      <c r="C146" s="17" t="s">
        <v>76</v>
      </c>
      <c r="D146" s="17"/>
      <c r="E146" s="9"/>
      <c r="F146" s="42" t="s">
        <v>77</v>
      </c>
      <c r="G146" s="9" t="s">
        <v>76</v>
      </c>
      <c r="H146">
        <f>AVERAGE(H117,H123,H129,H135,H141)</f>
        <v>1.9673665777786609</v>
      </c>
      <c r="I146" s="41" t="s">
        <v>71</v>
      </c>
      <c r="J146" s="41" t="s">
        <v>71</v>
      </c>
      <c r="K146" s="46">
        <f>AVERAGE(K117,K123,K129,K135,K141)</f>
        <v>1.0317995904563793</v>
      </c>
      <c r="L146" s="44">
        <f>AVERAGE(L117,L123,L129,L135,L141)</f>
        <v>1.4030171476850117</v>
      </c>
      <c r="M146" s="44"/>
      <c r="N146" s="44">
        <f>AVERAGE(N117,N123,N129,N135,N141)</f>
        <v>2.2735177216982434</v>
      </c>
      <c r="O146" s="44">
        <f>AVERAGE(O117,O123,O129,O135,O141)</f>
        <v>0.93485475227660086</v>
      </c>
      <c r="P146" s="44" t="s">
        <v>76</v>
      </c>
      <c r="Q146" s="47" t="s">
        <v>75</v>
      </c>
    </row>
    <row r="147" spans="2:17" x14ac:dyDescent="0.25">
      <c r="B147" s="17"/>
      <c r="C147" s="17" t="s">
        <v>74</v>
      </c>
      <c r="D147" s="17"/>
      <c r="E147" s="9"/>
      <c r="F147" s="42"/>
      <c r="G147" s="9" t="s">
        <v>74</v>
      </c>
      <c r="H147">
        <f>AVERAGE(H118,H124,H130,H136,H142)</f>
        <v>1.3109185616649166</v>
      </c>
      <c r="I147" s="41" t="s">
        <v>71</v>
      </c>
      <c r="J147" s="41" t="s">
        <v>71</v>
      </c>
      <c r="K147" s="46">
        <f>AVERAGE(K118,K124,K130,K136,K142)</f>
        <v>1.093314549659075</v>
      </c>
      <c r="L147" s="44">
        <f>AVERAGE(L118,L124,L130,L136,L142)</f>
        <v>0.90773862641278491</v>
      </c>
      <c r="M147" s="44"/>
      <c r="N147" s="44">
        <f>AVERAGE(N118,N124,N130,N136,N142)</f>
        <v>0.7247991202884394</v>
      </c>
      <c r="O147" s="44">
        <f>AVERAGE(O118,O124,O130,O136,O142)</f>
        <v>1.0087936557372585</v>
      </c>
      <c r="P147" s="44" t="s">
        <v>74</v>
      </c>
      <c r="Q147" s="47"/>
    </row>
    <row r="148" spans="2:17" x14ac:dyDescent="0.25">
      <c r="F148" s="42"/>
      <c r="G148" s="9" t="s">
        <v>73</v>
      </c>
      <c r="H148">
        <f>AVERAGE(H119,H125,H131,H137,H143)</f>
        <v>0.55519417842843821</v>
      </c>
      <c r="I148" s="41" t="s">
        <v>71</v>
      </c>
      <c r="J148" s="41" t="s">
        <v>71</v>
      </c>
      <c r="K148" s="46">
        <f>AVERAGE(K119,K125,K131,K137,K143)</f>
        <v>0.91467841112697457</v>
      </c>
      <c r="L148" s="45"/>
      <c r="M148" s="45"/>
      <c r="N148" s="45"/>
      <c r="O148" s="45"/>
      <c r="P148" s="44"/>
      <c r="Q148" s="43"/>
    </row>
    <row r="149" spans="2:17" ht="16.5" thickBot="1" x14ac:dyDescent="0.3">
      <c r="F149" s="42"/>
      <c r="G149" s="2" t="s">
        <v>72</v>
      </c>
      <c r="H149">
        <f>AVERAGE(H120,H126,H132,H138,H144)</f>
        <v>1.4448058215715618</v>
      </c>
      <c r="I149" s="41" t="s">
        <v>71</v>
      </c>
      <c r="J149" s="41" t="s">
        <v>71</v>
      </c>
      <c r="K149" s="40">
        <f>AVERAGE(K120,K126,K132,K138,K144)</f>
        <v>1.0853215888730254</v>
      </c>
      <c r="L149" s="39"/>
      <c r="M149" s="39"/>
      <c r="N149" s="39"/>
      <c r="O149" s="39"/>
      <c r="P149" s="39"/>
      <c r="Q149" s="38"/>
    </row>
    <row r="150" spans="2:17" ht="16.5" thickTop="1" x14ac:dyDescent="0.25"/>
  </sheetData>
  <mergeCells count="21">
    <mergeCell ref="Q109:Q110"/>
    <mergeCell ref="G109:G112"/>
    <mergeCell ref="R109:R110"/>
    <mergeCell ref="F146:F149"/>
    <mergeCell ref="Q146:Q147"/>
    <mergeCell ref="D115:G115"/>
    <mergeCell ref="H115:K115"/>
    <mergeCell ref="L115:O115"/>
    <mergeCell ref="F71:F74"/>
    <mergeCell ref="Q71:Q72"/>
    <mergeCell ref="F33:F36"/>
    <mergeCell ref="Q33:Q34"/>
    <mergeCell ref="D78:G78"/>
    <mergeCell ref="H78:K78"/>
    <mergeCell ref="L78:O78"/>
    <mergeCell ref="D2:G2"/>
    <mergeCell ref="H2:K2"/>
    <mergeCell ref="L2:O2"/>
    <mergeCell ref="D40:G40"/>
    <mergeCell ref="L40:O40"/>
    <mergeCell ref="H40:K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98"/>
  <sheetViews>
    <sheetView zoomScale="59" workbookViewId="0">
      <selection activeCell="I26" sqref="I26"/>
    </sheetView>
  </sheetViews>
  <sheetFormatPr defaultColWidth="11" defaultRowHeight="15.75" x14ac:dyDescent="0.25"/>
  <sheetData>
    <row r="1" spans="1:46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</row>
    <row r="7" spans="1:46" x14ac:dyDescent="0.25">
      <c r="C7" s="5" t="s">
        <v>56</v>
      </c>
      <c r="D7" t="s">
        <v>101</v>
      </c>
      <c r="E7" t="s">
        <v>55</v>
      </c>
      <c r="I7" s="5" t="s">
        <v>102</v>
      </c>
      <c r="J7" t="s">
        <v>103</v>
      </c>
      <c r="K7" t="s">
        <v>55</v>
      </c>
    </row>
    <row r="8" spans="1:46" x14ac:dyDescent="0.25">
      <c r="B8" s="69" t="s">
        <v>76</v>
      </c>
      <c r="C8">
        <v>1</v>
      </c>
      <c r="D8" s="30">
        <v>23867</v>
      </c>
      <c r="E8">
        <f>D8/$D$73</f>
        <v>0.67372358378882147</v>
      </c>
      <c r="F8">
        <v>1</v>
      </c>
      <c r="G8">
        <v>0.75</v>
      </c>
      <c r="H8" s="69" t="s">
        <v>76</v>
      </c>
      <c r="I8">
        <v>1</v>
      </c>
      <c r="J8" s="30">
        <v>29881</v>
      </c>
      <c r="K8">
        <f>J8/$J$73</f>
        <v>1.1031779344533625</v>
      </c>
      <c r="L8">
        <v>1</v>
      </c>
      <c r="M8">
        <v>1.01</v>
      </c>
    </row>
    <row r="9" spans="1:46" x14ac:dyDescent="0.25">
      <c r="B9" t="s">
        <v>104</v>
      </c>
      <c r="C9">
        <v>2</v>
      </c>
      <c r="D9" s="30">
        <v>25614</v>
      </c>
      <c r="E9">
        <f>D9/$D$73</f>
        <v>0.72303833222302227</v>
      </c>
      <c r="F9">
        <v>1</v>
      </c>
      <c r="G9">
        <v>0.76300000000000001</v>
      </c>
      <c r="H9" t="s">
        <v>104</v>
      </c>
      <c r="I9">
        <v>2</v>
      </c>
      <c r="J9" s="30">
        <v>35847</v>
      </c>
      <c r="K9">
        <f>J9/$J$73</f>
        <v>1.3234369471018268</v>
      </c>
      <c r="L9">
        <v>1</v>
      </c>
      <c r="M9">
        <v>1.0229999999999999</v>
      </c>
    </row>
    <row r="10" spans="1:46" x14ac:dyDescent="0.25">
      <c r="B10" s="64" t="s">
        <v>79</v>
      </c>
      <c r="C10">
        <v>3</v>
      </c>
      <c r="D10" s="30">
        <v>38147</v>
      </c>
      <c r="E10">
        <f t="shared" ref="E10:E72" si="0">D10/$D$73</f>
        <v>1.0768229585114246</v>
      </c>
      <c r="F10">
        <v>1</v>
      </c>
      <c r="G10">
        <v>0.77600000000000002</v>
      </c>
      <c r="H10" s="64" t="s">
        <v>79</v>
      </c>
      <c r="I10">
        <v>3</v>
      </c>
      <c r="J10" s="30">
        <v>30599</v>
      </c>
      <c r="K10">
        <f t="shared" ref="K10:K72" si="1">J10/$J$73</f>
        <v>1.1296858075813541</v>
      </c>
      <c r="L10">
        <v>1</v>
      </c>
      <c r="M10">
        <v>1.036</v>
      </c>
    </row>
    <row r="11" spans="1:46" x14ac:dyDescent="0.25">
      <c r="C11">
        <v>4</v>
      </c>
      <c r="D11" s="30">
        <v>45697</v>
      </c>
      <c r="E11">
        <f t="shared" si="0"/>
        <v>1.2899462273598599</v>
      </c>
      <c r="F11">
        <v>1</v>
      </c>
      <c r="G11">
        <v>0.78900000000000003</v>
      </c>
      <c r="I11">
        <v>4</v>
      </c>
      <c r="J11" s="30">
        <v>26155</v>
      </c>
      <c r="K11">
        <f t="shared" si="1"/>
        <v>0.96561757891729516</v>
      </c>
      <c r="L11">
        <v>1</v>
      </c>
      <c r="M11">
        <v>1.0489999999999999</v>
      </c>
    </row>
    <row r="12" spans="1:46" x14ac:dyDescent="0.25">
      <c r="C12">
        <v>5</v>
      </c>
      <c r="D12" s="30">
        <v>27958</v>
      </c>
      <c r="E12">
        <f t="shared" si="0"/>
        <v>0.78920534443239077</v>
      </c>
      <c r="F12">
        <v>1</v>
      </c>
      <c r="G12">
        <v>0.80200000000000005</v>
      </c>
      <c r="I12">
        <v>5</v>
      </c>
      <c r="J12" s="30">
        <v>27032</v>
      </c>
      <c r="K12">
        <f t="shared" si="1"/>
        <v>0.99799557993853261</v>
      </c>
      <c r="L12">
        <v>1</v>
      </c>
      <c r="M12">
        <v>1.0620000000000001</v>
      </c>
    </row>
    <row r="13" spans="1:46" x14ac:dyDescent="0.25">
      <c r="C13">
        <v>6</v>
      </c>
      <c r="D13" s="30">
        <v>32936</v>
      </c>
      <c r="E13">
        <f t="shared" si="0"/>
        <v>0.92972556063471001</v>
      </c>
      <c r="F13">
        <v>1</v>
      </c>
      <c r="G13">
        <v>0.81499999999999995</v>
      </c>
      <c r="I13">
        <v>6</v>
      </c>
      <c r="J13" s="30">
        <v>31617</v>
      </c>
      <c r="K13">
        <f t="shared" si="1"/>
        <v>1.1672693937154701</v>
      </c>
      <c r="L13">
        <v>1</v>
      </c>
      <c r="M13">
        <v>1.075</v>
      </c>
    </row>
    <row r="14" spans="1:46" x14ac:dyDescent="0.25">
      <c r="C14">
        <v>7</v>
      </c>
      <c r="D14" s="30">
        <v>38022</v>
      </c>
      <c r="E14">
        <f t="shared" si="0"/>
        <v>1.0732944275702254</v>
      </c>
      <c r="F14">
        <v>1</v>
      </c>
      <c r="G14">
        <v>0.82799999999999996</v>
      </c>
      <c r="I14">
        <v>7</v>
      </c>
      <c r="J14" s="30">
        <v>23967</v>
      </c>
      <c r="K14">
        <f t="shared" si="1"/>
        <v>0.8848387120592931</v>
      </c>
      <c r="L14">
        <v>1</v>
      </c>
      <c r="M14">
        <v>1.0880000000000001</v>
      </c>
    </row>
    <row r="15" spans="1:46" x14ac:dyDescent="0.25">
      <c r="C15">
        <v>8</v>
      </c>
      <c r="D15" s="30">
        <v>22083</v>
      </c>
      <c r="E15">
        <f t="shared" si="0"/>
        <v>0.62336439019602563</v>
      </c>
      <c r="F15">
        <v>1</v>
      </c>
      <c r="G15">
        <v>0.84099999999999997</v>
      </c>
      <c r="I15">
        <v>8</v>
      </c>
      <c r="J15" s="30">
        <v>27126</v>
      </c>
      <c r="K15">
        <f t="shared" si="1"/>
        <v>1.0014659700137851</v>
      </c>
      <c r="L15">
        <v>1</v>
      </c>
      <c r="M15">
        <v>1.101</v>
      </c>
    </row>
    <row r="16" spans="1:46" x14ac:dyDescent="0.25">
      <c r="C16">
        <v>9</v>
      </c>
      <c r="D16" s="30">
        <v>32198</v>
      </c>
      <c r="E16">
        <f t="shared" si="0"/>
        <v>0.90889311395786954</v>
      </c>
      <c r="F16">
        <v>1</v>
      </c>
      <c r="G16">
        <v>0.85399999999999998</v>
      </c>
      <c r="I16">
        <v>9</v>
      </c>
      <c r="J16" s="30">
        <v>32131</v>
      </c>
      <c r="K16">
        <f t="shared" si="1"/>
        <v>1.1862457819992969</v>
      </c>
      <c r="L16">
        <v>1</v>
      </c>
      <c r="M16">
        <v>1.1140000000000001</v>
      </c>
    </row>
    <row r="17" spans="3:13" x14ac:dyDescent="0.25">
      <c r="C17">
        <v>10</v>
      </c>
      <c r="D17" s="30">
        <v>40245</v>
      </c>
      <c r="E17">
        <f t="shared" si="0"/>
        <v>1.136045821828513</v>
      </c>
      <c r="F17">
        <v>1</v>
      </c>
      <c r="G17">
        <v>0.86699999999999999</v>
      </c>
      <c r="I17">
        <v>10</v>
      </c>
      <c r="J17" s="30">
        <v>38207</v>
      </c>
      <c r="K17">
        <f t="shared" si="1"/>
        <v>1.4105658894166735</v>
      </c>
      <c r="L17">
        <v>1</v>
      </c>
      <c r="M17">
        <v>1.127</v>
      </c>
    </row>
    <row r="18" spans="3:13" x14ac:dyDescent="0.25">
      <c r="C18">
        <v>11</v>
      </c>
      <c r="D18" s="30">
        <v>27016</v>
      </c>
      <c r="E18">
        <f t="shared" si="0"/>
        <v>0.76261433525951317</v>
      </c>
      <c r="F18">
        <v>1</v>
      </c>
      <c r="G18">
        <v>0.88</v>
      </c>
      <c r="I18">
        <v>11</v>
      </c>
      <c r="J18" s="30">
        <v>39215</v>
      </c>
      <c r="K18">
        <f t="shared" si="1"/>
        <v>1.4477802851172521</v>
      </c>
      <c r="L18">
        <v>1</v>
      </c>
      <c r="M18">
        <v>1.1399999999999999</v>
      </c>
    </row>
    <row r="19" spans="3:13" x14ac:dyDescent="0.25">
      <c r="C19">
        <v>12</v>
      </c>
      <c r="D19" s="30">
        <v>31554</v>
      </c>
      <c r="E19">
        <f t="shared" si="0"/>
        <v>0.89071412254881099</v>
      </c>
      <c r="F19">
        <v>1</v>
      </c>
      <c r="G19">
        <v>0.89300000000000002</v>
      </c>
      <c r="I19">
        <v>12</v>
      </c>
      <c r="J19" s="30">
        <v>37239</v>
      </c>
      <c r="K19">
        <f t="shared" si="1"/>
        <v>1.3748282554502449</v>
      </c>
      <c r="L19">
        <v>1</v>
      </c>
      <c r="M19">
        <v>1.153</v>
      </c>
    </row>
    <row r="20" spans="3:13" x14ac:dyDescent="0.25">
      <c r="C20">
        <v>13</v>
      </c>
      <c r="D20" s="30">
        <v>37253</v>
      </c>
      <c r="E20">
        <f t="shared" si="0"/>
        <v>1.0515869052199676</v>
      </c>
      <c r="F20">
        <v>1</v>
      </c>
      <c r="G20">
        <v>0.90600000000000003</v>
      </c>
      <c r="I20">
        <v>13</v>
      </c>
      <c r="J20" s="30">
        <v>28003</v>
      </c>
      <c r="K20">
        <f t="shared" si="1"/>
        <v>1.0338439710350225</v>
      </c>
      <c r="L20">
        <v>1</v>
      </c>
      <c r="M20">
        <v>1.1659999999999999</v>
      </c>
    </row>
    <row r="21" spans="3:13" x14ac:dyDescent="0.25">
      <c r="C21">
        <v>14</v>
      </c>
      <c r="D21" s="30">
        <v>42119</v>
      </c>
      <c r="E21">
        <f t="shared" si="0"/>
        <v>1.1889455576989723</v>
      </c>
      <c r="F21">
        <v>1</v>
      </c>
      <c r="G21">
        <v>0.91900000000000004</v>
      </c>
      <c r="I21">
        <v>14</v>
      </c>
      <c r="J21" s="30">
        <v>26478</v>
      </c>
      <c r="K21">
        <f t="shared" si="1"/>
        <v>0.97754242992055596</v>
      </c>
      <c r="L21">
        <v>1</v>
      </c>
      <c r="M21">
        <v>1.179</v>
      </c>
    </row>
    <row r="22" spans="3:13" x14ac:dyDescent="0.25">
      <c r="C22">
        <v>15</v>
      </c>
      <c r="D22" s="30">
        <v>32237</v>
      </c>
      <c r="E22">
        <f t="shared" si="0"/>
        <v>0.90999401561152371</v>
      </c>
      <c r="F22">
        <v>1</v>
      </c>
      <c r="G22">
        <v>0.93200000000000005</v>
      </c>
      <c r="I22">
        <v>15</v>
      </c>
      <c r="J22" s="30">
        <v>38096</v>
      </c>
      <c r="K22">
        <f t="shared" si="1"/>
        <v>1.4064678756044073</v>
      </c>
      <c r="L22">
        <v>1</v>
      </c>
      <c r="M22">
        <v>1.1919999999999999</v>
      </c>
    </row>
    <row r="23" spans="3:13" x14ac:dyDescent="0.25">
      <c r="C23">
        <v>16</v>
      </c>
      <c r="D23" s="28">
        <v>42354</v>
      </c>
      <c r="E23">
        <f t="shared" si="0"/>
        <v>1.1955791958684268</v>
      </c>
      <c r="F23">
        <v>1</v>
      </c>
      <c r="G23">
        <v>0.94499999999999995</v>
      </c>
      <c r="I23">
        <v>16</v>
      </c>
      <c r="J23" s="28">
        <v>21863</v>
      </c>
      <c r="K23">
        <f t="shared" si="1"/>
        <v>0.80716104484300599</v>
      </c>
      <c r="L23">
        <v>1</v>
      </c>
      <c r="M23">
        <v>1.2050000000000001</v>
      </c>
    </row>
    <row r="24" spans="3:13" x14ac:dyDescent="0.25">
      <c r="C24">
        <v>17</v>
      </c>
      <c r="D24" s="28">
        <v>32651</v>
      </c>
      <c r="E24">
        <f t="shared" si="0"/>
        <v>0.92168051008877572</v>
      </c>
      <c r="F24">
        <v>1</v>
      </c>
      <c r="G24">
        <v>0.95799999999999996</v>
      </c>
      <c r="I24">
        <v>17</v>
      </c>
      <c r="J24" s="28">
        <v>22211</v>
      </c>
      <c r="K24">
        <f t="shared" si="1"/>
        <v>0.82000887193011052</v>
      </c>
      <c r="L24">
        <v>1</v>
      </c>
      <c r="M24">
        <v>1.218</v>
      </c>
    </row>
    <row r="25" spans="3:13" x14ac:dyDescent="0.25">
      <c r="C25">
        <v>18</v>
      </c>
      <c r="D25" s="28">
        <v>24465</v>
      </c>
      <c r="E25">
        <f t="shared" si="0"/>
        <v>0.69060407581151873</v>
      </c>
      <c r="F25">
        <v>1</v>
      </c>
      <c r="G25">
        <v>0.97099999999999997</v>
      </c>
      <c r="I25">
        <v>18</v>
      </c>
      <c r="J25" s="28">
        <v>26840</v>
      </c>
      <c r="K25">
        <f t="shared" si="1"/>
        <v>0.99090712361461297</v>
      </c>
      <c r="L25">
        <v>1</v>
      </c>
      <c r="M25">
        <v>1.2310000000000001</v>
      </c>
    </row>
    <row r="26" spans="3:13" x14ac:dyDescent="0.25">
      <c r="C26">
        <v>19</v>
      </c>
      <c r="D26" s="28">
        <v>43004</v>
      </c>
      <c r="E26">
        <f t="shared" si="0"/>
        <v>1.2139275567626631</v>
      </c>
      <c r="F26">
        <v>1</v>
      </c>
      <c r="G26">
        <v>0.98399999999999999</v>
      </c>
      <c r="I26">
        <v>19</v>
      </c>
      <c r="J26" s="28">
        <v>27000</v>
      </c>
      <c r="K26">
        <f t="shared" si="1"/>
        <v>0.99681417055121269</v>
      </c>
      <c r="L26">
        <v>1</v>
      </c>
      <c r="M26">
        <v>1.244</v>
      </c>
    </row>
    <row r="27" spans="3:13" x14ac:dyDescent="0.25">
      <c r="C27">
        <v>20</v>
      </c>
      <c r="D27" s="28">
        <v>28560</v>
      </c>
      <c r="E27">
        <f t="shared" si="0"/>
        <v>0.80619874944520642</v>
      </c>
      <c r="F27">
        <v>1</v>
      </c>
      <c r="G27">
        <v>0.997</v>
      </c>
      <c r="I27">
        <v>20</v>
      </c>
      <c r="J27" s="28">
        <v>20804</v>
      </c>
      <c r="K27">
        <f t="shared" si="1"/>
        <v>0.76806377793138625</v>
      </c>
      <c r="L27">
        <v>2</v>
      </c>
      <c r="M27">
        <v>1.2569999999999999</v>
      </c>
    </row>
    <row r="28" spans="3:13" x14ac:dyDescent="0.25">
      <c r="C28">
        <v>21</v>
      </c>
      <c r="D28" s="2">
        <v>63797</v>
      </c>
      <c r="E28">
        <f t="shared" si="0"/>
        <v>1.8008775076455124</v>
      </c>
      <c r="F28">
        <v>2</v>
      </c>
      <c r="G28">
        <v>1.75</v>
      </c>
      <c r="I28">
        <v>21</v>
      </c>
      <c r="J28" s="2">
        <v>38389</v>
      </c>
      <c r="K28">
        <f t="shared" si="1"/>
        <v>1.4172851553070558</v>
      </c>
      <c r="L28">
        <v>2</v>
      </c>
      <c r="M28">
        <v>2.0099999999999998</v>
      </c>
    </row>
    <row r="29" spans="3:13" x14ac:dyDescent="0.25">
      <c r="C29">
        <v>22</v>
      </c>
      <c r="D29" s="2">
        <v>67121</v>
      </c>
      <c r="E29">
        <f t="shared" si="0"/>
        <v>1.8947082024338828</v>
      </c>
      <c r="F29">
        <v>2</v>
      </c>
      <c r="G29">
        <v>1.76</v>
      </c>
      <c r="I29">
        <v>22</v>
      </c>
      <c r="J29" s="2">
        <v>37791</v>
      </c>
      <c r="K29">
        <f t="shared" si="1"/>
        <v>1.3952075673815141</v>
      </c>
      <c r="L29">
        <v>2</v>
      </c>
      <c r="M29">
        <v>2.02</v>
      </c>
    </row>
    <row r="30" spans="3:13" x14ac:dyDescent="0.25">
      <c r="C30">
        <v>23</v>
      </c>
      <c r="D30" s="2">
        <v>63815</v>
      </c>
      <c r="E30">
        <f t="shared" si="0"/>
        <v>1.8013856161010449</v>
      </c>
      <c r="F30">
        <v>2</v>
      </c>
      <c r="G30">
        <v>1.77</v>
      </c>
      <c r="I30">
        <v>23</v>
      </c>
      <c r="J30" s="2">
        <v>34686</v>
      </c>
      <c r="K30">
        <f t="shared" si="1"/>
        <v>1.2805739377681247</v>
      </c>
      <c r="L30">
        <v>2</v>
      </c>
      <c r="M30">
        <v>2.0299999999999998</v>
      </c>
    </row>
    <row r="31" spans="3:13" x14ac:dyDescent="0.25">
      <c r="C31">
        <v>24</v>
      </c>
      <c r="D31" s="2">
        <v>72541</v>
      </c>
      <c r="E31">
        <f t="shared" si="0"/>
        <v>2.0477053040442827</v>
      </c>
      <c r="F31">
        <v>2</v>
      </c>
      <c r="G31">
        <v>1.78</v>
      </c>
      <c r="I31">
        <v>24</v>
      </c>
      <c r="J31" s="2">
        <v>35195</v>
      </c>
      <c r="K31">
        <f t="shared" si="1"/>
        <v>1.2993657308351827</v>
      </c>
      <c r="L31">
        <v>2</v>
      </c>
      <c r="M31">
        <v>2.04</v>
      </c>
    </row>
    <row r="32" spans="3:13" x14ac:dyDescent="0.25">
      <c r="C32">
        <v>25</v>
      </c>
      <c r="D32" s="2">
        <v>55618</v>
      </c>
      <c r="E32">
        <f t="shared" si="0"/>
        <v>1.5699986711009624</v>
      </c>
      <c r="F32">
        <v>2</v>
      </c>
      <c r="G32">
        <v>1.79</v>
      </c>
      <c r="I32">
        <v>25</v>
      </c>
      <c r="J32" s="2">
        <v>38344</v>
      </c>
      <c r="K32">
        <f t="shared" si="1"/>
        <v>1.4156237983561371</v>
      </c>
      <c r="L32">
        <v>2</v>
      </c>
      <c r="M32">
        <v>2.0499999999999998</v>
      </c>
    </row>
    <row r="33" spans="3:37" x14ac:dyDescent="0.25">
      <c r="C33">
        <v>26</v>
      </c>
      <c r="D33" s="2">
        <v>56511</v>
      </c>
      <c r="E33">
        <f t="shared" si="0"/>
        <v>1.59520649614489</v>
      </c>
      <c r="F33">
        <v>2</v>
      </c>
      <c r="G33">
        <v>1.8</v>
      </c>
      <c r="I33">
        <v>26</v>
      </c>
      <c r="J33" s="2">
        <v>41668</v>
      </c>
      <c r="K33">
        <f t="shared" si="1"/>
        <v>1.5383426984639974</v>
      </c>
      <c r="L33">
        <v>2</v>
      </c>
      <c r="M33">
        <v>2.06</v>
      </c>
    </row>
    <row r="34" spans="3:37" x14ac:dyDescent="0.25">
      <c r="C34">
        <v>27</v>
      </c>
      <c r="D34" s="2">
        <v>61489</v>
      </c>
      <c r="E34">
        <f t="shared" si="0"/>
        <v>1.7357267123472091</v>
      </c>
      <c r="F34">
        <v>2</v>
      </c>
      <c r="G34">
        <v>1.81</v>
      </c>
      <c r="I34">
        <v>27</v>
      </c>
      <c r="J34" s="2">
        <v>33262</v>
      </c>
      <c r="K34">
        <f t="shared" si="1"/>
        <v>1.2280012200323867</v>
      </c>
      <c r="L34">
        <v>2</v>
      </c>
      <c r="M34">
        <v>2.0699999999999998</v>
      </c>
    </row>
    <row r="35" spans="3:37" x14ac:dyDescent="0.25">
      <c r="C35">
        <v>28</v>
      </c>
      <c r="D35" s="2">
        <v>61255</v>
      </c>
      <c r="E35">
        <f t="shared" si="0"/>
        <v>1.7291213024252843</v>
      </c>
      <c r="F35">
        <v>2</v>
      </c>
      <c r="G35">
        <v>1.82</v>
      </c>
      <c r="I35">
        <v>28</v>
      </c>
      <c r="J35" s="2">
        <v>34067</v>
      </c>
      <c r="K35">
        <f t="shared" si="1"/>
        <v>1.2577210499321543</v>
      </c>
      <c r="L35">
        <v>2</v>
      </c>
      <c r="M35">
        <v>2.08</v>
      </c>
    </row>
    <row r="36" spans="3:37" x14ac:dyDescent="0.25">
      <c r="C36">
        <v>29</v>
      </c>
      <c r="D36" s="2">
        <v>72274</v>
      </c>
      <c r="E36">
        <f t="shared" si="0"/>
        <v>2.0401683619538811</v>
      </c>
      <c r="F36">
        <v>2</v>
      </c>
      <c r="G36">
        <v>1.83</v>
      </c>
      <c r="I36">
        <v>29</v>
      </c>
      <c r="J36" s="2">
        <v>32228</v>
      </c>
      <c r="K36">
        <f t="shared" si="1"/>
        <v>1.1898269292046104</v>
      </c>
      <c r="L36">
        <v>2</v>
      </c>
      <c r="M36">
        <v>2.09</v>
      </c>
    </row>
    <row r="37" spans="3:37" x14ac:dyDescent="0.25">
      <c r="C37">
        <v>30</v>
      </c>
      <c r="D37" s="2">
        <v>42518</v>
      </c>
      <c r="E37">
        <f t="shared" si="0"/>
        <v>1.2002086284632802</v>
      </c>
      <c r="F37">
        <v>2</v>
      </c>
      <c r="G37">
        <v>1.84</v>
      </c>
      <c r="I37">
        <v>30</v>
      </c>
      <c r="J37" s="2">
        <v>40751</v>
      </c>
      <c r="K37">
        <f t="shared" si="1"/>
        <v>1.5044879357086101</v>
      </c>
      <c r="L37">
        <v>2</v>
      </c>
      <c r="M37">
        <v>2.1</v>
      </c>
    </row>
    <row r="38" spans="3:37" x14ac:dyDescent="0.25">
      <c r="C38">
        <v>31</v>
      </c>
      <c r="D38" s="9">
        <v>42339</v>
      </c>
      <c r="E38">
        <f t="shared" si="0"/>
        <v>1.1951557721554829</v>
      </c>
      <c r="F38">
        <v>2</v>
      </c>
      <c r="G38">
        <v>1.85</v>
      </c>
      <c r="I38">
        <v>31</v>
      </c>
      <c r="J38" s="9">
        <v>28572</v>
      </c>
      <c r="K38">
        <f t="shared" si="1"/>
        <v>1.0548509067033056</v>
      </c>
      <c r="L38">
        <v>2</v>
      </c>
      <c r="M38">
        <v>2.11</v>
      </c>
    </row>
    <row r="39" spans="3:37" x14ac:dyDescent="0.25">
      <c r="C39">
        <v>32</v>
      </c>
      <c r="D39" s="9">
        <v>39365</v>
      </c>
      <c r="E39">
        <f t="shared" si="0"/>
        <v>1.1112049640024702</v>
      </c>
      <c r="F39">
        <v>2</v>
      </c>
      <c r="G39">
        <v>1.86</v>
      </c>
      <c r="I39">
        <v>32</v>
      </c>
      <c r="J39" s="9">
        <v>32206</v>
      </c>
      <c r="K39">
        <f t="shared" si="1"/>
        <v>1.1890147102508279</v>
      </c>
      <c r="L39">
        <v>2</v>
      </c>
      <c r="M39">
        <v>2.12</v>
      </c>
    </row>
    <row r="40" spans="3:37" x14ac:dyDescent="0.25">
      <c r="C40">
        <v>33</v>
      </c>
      <c r="D40" s="9">
        <v>38309</v>
      </c>
      <c r="E40">
        <f t="shared" si="0"/>
        <v>1.081395934611219</v>
      </c>
      <c r="F40">
        <v>2</v>
      </c>
      <c r="G40">
        <v>1.87</v>
      </c>
      <c r="I40">
        <v>33</v>
      </c>
      <c r="J40" s="9">
        <v>31752</v>
      </c>
      <c r="K40">
        <f t="shared" si="1"/>
        <v>1.1722534645682261</v>
      </c>
      <c r="L40">
        <v>2</v>
      </c>
      <c r="M40">
        <v>2.13</v>
      </c>
    </row>
    <row r="41" spans="3:37" x14ac:dyDescent="0.25">
      <c r="C41">
        <v>34</v>
      </c>
      <c r="D41" s="9">
        <v>34241</v>
      </c>
      <c r="E41">
        <f t="shared" si="0"/>
        <v>0.96656342366083026</v>
      </c>
      <c r="F41">
        <v>2</v>
      </c>
      <c r="G41">
        <v>1.88</v>
      </c>
      <c r="I41">
        <v>34</v>
      </c>
      <c r="J41" s="9">
        <v>28916</v>
      </c>
      <c r="K41">
        <f t="shared" si="1"/>
        <v>1.0675510576169951</v>
      </c>
      <c r="L41">
        <v>2</v>
      </c>
      <c r="M41">
        <v>2.14</v>
      </c>
    </row>
    <row r="42" spans="3:37" x14ac:dyDescent="0.25">
      <c r="C42">
        <v>35</v>
      </c>
      <c r="D42" s="9">
        <v>40151</v>
      </c>
      <c r="E42">
        <f t="shared" si="0"/>
        <v>1.1333923665607311</v>
      </c>
      <c r="F42">
        <v>2</v>
      </c>
      <c r="G42">
        <v>1.89</v>
      </c>
      <c r="I42">
        <v>35</v>
      </c>
      <c r="J42" s="9">
        <v>30163</v>
      </c>
      <c r="K42">
        <f t="shared" si="1"/>
        <v>1.1135891046791195</v>
      </c>
      <c r="L42">
        <v>2</v>
      </c>
      <c r="M42">
        <v>2.15</v>
      </c>
    </row>
    <row r="43" spans="3:37" x14ac:dyDescent="0.25">
      <c r="C43">
        <v>36</v>
      </c>
      <c r="D43" s="9">
        <v>49351</v>
      </c>
      <c r="E43">
        <f t="shared" si="0"/>
        <v>1.3930922438329965</v>
      </c>
      <c r="F43">
        <v>2</v>
      </c>
      <c r="G43">
        <v>1.9</v>
      </c>
      <c r="I43">
        <v>36</v>
      </c>
      <c r="J43" s="9">
        <v>31721</v>
      </c>
      <c r="K43">
        <f t="shared" si="1"/>
        <v>1.17110897422426</v>
      </c>
      <c r="L43">
        <v>2</v>
      </c>
      <c r="M43">
        <v>2.16</v>
      </c>
    </row>
    <row r="44" spans="3:37" x14ac:dyDescent="0.25">
      <c r="C44">
        <v>37</v>
      </c>
      <c r="D44" s="9">
        <v>41064</v>
      </c>
      <c r="E44">
        <f t="shared" si="0"/>
        <v>1.1591647565552505</v>
      </c>
      <c r="F44">
        <v>2</v>
      </c>
      <c r="G44">
        <v>1.91</v>
      </c>
      <c r="I44">
        <v>37</v>
      </c>
      <c r="J44" s="9">
        <v>27110</v>
      </c>
      <c r="K44">
        <f t="shared" si="1"/>
        <v>1.0008752653201249</v>
      </c>
      <c r="L44">
        <v>2</v>
      </c>
      <c r="M44">
        <v>2.17</v>
      </c>
    </row>
    <row r="45" spans="3:37" x14ac:dyDescent="0.25">
      <c r="C45">
        <v>38</v>
      </c>
      <c r="D45" s="9">
        <v>32982</v>
      </c>
      <c r="E45">
        <f t="shared" si="0"/>
        <v>0.9310240600210713</v>
      </c>
      <c r="F45">
        <v>2</v>
      </c>
      <c r="G45">
        <v>1.92</v>
      </c>
      <c r="I45">
        <v>38</v>
      </c>
      <c r="J45" s="9">
        <v>27235</v>
      </c>
      <c r="K45">
        <f t="shared" si="1"/>
        <v>1.0054901457393437</v>
      </c>
      <c r="L45">
        <v>2</v>
      </c>
      <c r="M45">
        <v>2.1800000000000002</v>
      </c>
    </row>
    <row r="46" spans="3:37" x14ac:dyDescent="0.25">
      <c r="C46">
        <v>39</v>
      </c>
      <c r="D46" s="9">
        <v>39900</v>
      </c>
      <c r="E46">
        <f t="shared" si="0"/>
        <v>1.126307076430803</v>
      </c>
      <c r="F46">
        <v>2</v>
      </c>
      <c r="G46">
        <v>1.93</v>
      </c>
      <c r="I46">
        <v>39</v>
      </c>
      <c r="J46" s="9">
        <v>33148</v>
      </c>
      <c r="K46">
        <f t="shared" si="1"/>
        <v>1.2237924490900591</v>
      </c>
      <c r="L46">
        <v>2</v>
      </c>
      <c r="M46">
        <v>2.19</v>
      </c>
    </row>
    <row r="47" spans="3:37" x14ac:dyDescent="0.25">
      <c r="C47">
        <v>40</v>
      </c>
      <c r="D47" s="9">
        <v>43896</v>
      </c>
      <c r="E47">
        <f t="shared" si="0"/>
        <v>1.239107153559061</v>
      </c>
      <c r="F47">
        <v>2</v>
      </c>
      <c r="G47">
        <v>1.94</v>
      </c>
      <c r="I47">
        <v>40</v>
      </c>
      <c r="J47" s="9">
        <v>31194</v>
      </c>
      <c r="K47">
        <f t="shared" si="1"/>
        <v>1.1516526383768344</v>
      </c>
      <c r="L47">
        <v>2</v>
      </c>
      <c r="M47">
        <v>2.2000000000000002</v>
      </c>
    </row>
    <row r="48" spans="3:37" x14ac:dyDescent="0.25">
      <c r="C48">
        <v>41</v>
      </c>
      <c r="D48" s="9">
        <v>42342</v>
      </c>
      <c r="E48">
        <f t="shared" si="0"/>
        <v>1.1952404568980717</v>
      </c>
      <c r="F48">
        <v>2</v>
      </c>
      <c r="G48">
        <v>1.95</v>
      </c>
      <c r="I48">
        <v>41</v>
      </c>
      <c r="J48" s="9">
        <v>30367</v>
      </c>
      <c r="K48">
        <f t="shared" si="1"/>
        <v>1.1211205895232843</v>
      </c>
      <c r="L48">
        <v>2</v>
      </c>
      <c r="M48">
        <v>2.21</v>
      </c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3:13" x14ac:dyDescent="0.25">
      <c r="C49">
        <v>42</v>
      </c>
      <c r="D49" s="9">
        <v>37957</v>
      </c>
      <c r="E49">
        <f t="shared" si="0"/>
        <v>1.0714595914808018</v>
      </c>
      <c r="F49">
        <v>2</v>
      </c>
      <c r="G49">
        <v>1.96</v>
      </c>
      <c r="I49">
        <v>42</v>
      </c>
      <c r="J49" s="9">
        <v>30332</v>
      </c>
      <c r="K49">
        <f t="shared" si="1"/>
        <v>1.119828423005903</v>
      </c>
      <c r="L49">
        <v>2</v>
      </c>
      <c r="M49">
        <v>2.21999999999999</v>
      </c>
    </row>
    <row r="50" spans="3:13" x14ac:dyDescent="0.25">
      <c r="C50">
        <v>43</v>
      </c>
      <c r="D50" s="9">
        <v>39222</v>
      </c>
      <c r="E50">
        <f t="shared" si="0"/>
        <v>1.1071683246057382</v>
      </c>
      <c r="F50">
        <v>2</v>
      </c>
      <c r="G50">
        <v>1.97</v>
      </c>
      <c r="I50">
        <v>43</v>
      </c>
      <c r="J50" s="9">
        <v>35856</v>
      </c>
      <c r="K50">
        <f t="shared" si="1"/>
        <v>1.3237692184920105</v>
      </c>
      <c r="L50">
        <v>2</v>
      </c>
      <c r="M50">
        <v>2.23</v>
      </c>
    </row>
    <row r="51" spans="3:13" x14ac:dyDescent="0.25">
      <c r="C51">
        <v>44</v>
      </c>
      <c r="D51" s="9">
        <v>30495</v>
      </c>
      <c r="E51">
        <f t="shared" si="0"/>
        <v>0.86082040841497087</v>
      </c>
      <c r="F51">
        <v>2</v>
      </c>
      <c r="G51">
        <v>1.98</v>
      </c>
      <c r="I51">
        <v>44</v>
      </c>
      <c r="J51" s="9">
        <v>26754</v>
      </c>
      <c r="K51">
        <f t="shared" si="1"/>
        <v>0.98773208588619055</v>
      </c>
      <c r="L51">
        <v>2</v>
      </c>
      <c r="M51">
        <v>2.23999999999999</v>
      </c>
    </row>
    <row r="52" spans="3:13" x14ac:dyDescent="0.25">
      <c r="C52">
        <v>45</v>
      </c>
      <c r="D52" s="9">
        <v>40446</v>
      </c>
      <c r="E52">
        <f t="shared" si="0"/>
        <v>1.1417196995819614</v>
      </c>
      <c r="F52">
        <v>2</v>
      </c>
      <c r="G52">
        <v>1.99</v>
      </c>
      <c r="I52">
        <v>45</v>
      </c>
      <c r="J52" s="9">
        <v>30847</v>
      </c>
      <c r="K52">
        <f t="shared" si="1"/>
        <v>1.1388417303330836</v>
      </c>
      <c r="L52">
        <v>2</v>
      </c>
      <c r="M52">
        <v>2.24999999999998</v>
      </c>
    </row>
    <row r="53" spans="3:13" x14ac:dyDescent="0.25">
      <c r="C53">
        <v>46</v>
      </c>
      <c r="D53" s="70">
        <v>16061</v>
      </c>
      <c r="E53">
        <f t="shared" si="0"/>
        <v>0.45337388357281022</v>
      </c>
      <c r="F53">
        <v>3</v>
      </c>
      <c r="G53">
        <v>2.75</v>
      </c>
      <c r="I53">
        <v>46</v>
      </c>
      <c r="J53" s="70">
        <v>14193</v>
      </c>
      <c r="K53">
        <f t="shared" si="1"/>
        <v>0.52399198231975419</v>
      </c>
      <c r="L53">
        <v>3</v>
      </c>
      <c r="M53">
        <v>3</v>
      </c>
    </row>
    <row r="54" spans="3:13" x14ac:dyDescent="0.25">
      <c r="C54">
        <v>47</v>
      </c>
      <c r="D54" s="70">
        <v>19576</v>
      </c>
      <c r="E54">
        <f t="shared" si="0"/>
        <v>0.55259617363933333</v>
      </c>
      <c r="F54">
        <v>3</v>
      </c>
      <c r="G54">
        <v>2.7625000000000002</v>
      </c>
      <c r="I54">
        <v>47</v>
      </c>
      <c r="J54" s="70">
        <v>18427</v>
      </c>
      <c r="K54">
        <f t="shared" si="1"/>
        <v>0.68030721187952581</v>
      </c>
      <c r="L54">
        <v>3</v>
      </c>
      <c r="M54">
        <v>3.0125000000000002</v>
      </c>
    </row>
    <row r="55" spans="3:13" x14ac:dyDescent="0.25">
      <c r="C55">
        <v>48</v>
      </c>
      <c r="D55" s="70">
        <v>18294</v>
      </c>
      <c r="E55">
        <f t="shared" si="0"/>
        <v>0.51640756030639379</v>
      </c>
      <c r="F55">
        <v>3</v>
      </c>
      <c r="G55">
        <v>2.7749999999999999</v>
      </c>
      <c r="I55">
        <v>48</v>
      </c>
      <c r="J55" s="70">
        <v>24597</v>
      </c>
      <c r="K55">
        <f t="shared" si="1"/>
        <v>0.90809770937215473</v>
      </c>
      <c r="L55">
        <v>3</v>
      </c>
      <c r="M55">
        <v>3.0249999999999999</v>
      </c>
    </row>
    <row r="56" spans="3:13" x14ac:dyDescent="0.25">
      <c r="C56">
        <v>49</v>
      </c>
      <c r="D56" s="70">
        <v>26106</v>
      </c>
      <c r="E56">
        <f t="shared" si="0"/>
        <v>0.73692663000758252</v>
      </c>
      <c r="F56">
        <v>3</v>
      </c>
      <c r="G56">
        <v>2.7875000000000001</v>
      </c>
      <c r="I56">
        <v>49</v>
      </c>
      <c r="J56" s="70">
        <v>17913</v>
      </c>
      <c r="K56">
        <f t="shared" si="1"/>
        <v>0.66133082359569906</v>
      </c>
      <c r="L56">
        <v>3</v>
      </c>
      <c r="M56">
        <v>3.0375000000000001</v>
      </c>
    </row>
    <row r="57" spans="3:13" x14ac:dyDescent="0.25">
      <c r="C57">
        <v>50</v>
      </c>
      <c r="D57" s="70">
        <v>14862</v>
      </c>
      <c r="E57">
        <f t="shared" si="0"/>
        <v>0.41952821478482694</v>
      </c>
      <c r="F57">
        <v>3</v>
      </c>
      <c r="G57">
        <v>2.8</v>
      </c>
      <c r="I57">
        <v>50</v>
      </c>
      <c r="J57" s="70">
        <v>16883</v>
      </c>
      <c r="K57">
        <f t="shared" si="1"/>
        <v>0.62330420894133798</v>
      </c>
      <c r="L57">
        <v>3</v>
      </c>
      <c r="M57">
        <v>3.05</v>
      </c>
    </row>
    <row r="58" spans="3:13" x14ac:dyDescent="0.25">
      <c r="C58">
        <v>51</v>
      </c>
      <c r="D58" s="70">
        <v>20226</v>
      </c>
      <c r="E58">
        <f t="shared" si="0"/>
        <v>0.57094453453356941</v>
      </c>
      <c r="F58">
        <v>3</v>
      </c>
      <c r="G58">
        <v>2.8125</v>
      </c>
      <c r="I58">
        <v>51</v>
      </c>
      <c r="J58" s="70">
        <v>16255</v>
      </c>
      <c r="K58">
        <f t="shared" si="1"/>
        <v>0.60011904971518382</v>
      </c>
      <c r="L58">
        <v>3</v>
      </c>
      <c r="M58">
        <v>3.0625</v>
      </c>
    </row>
    <row r="59" spans="3:13" x14ac:dyDescent="0.25">
      <c r="C59">
        <v>52</v>
      </c>
      <c r="D59" s="70">
        <v>20675</v>
      </c>
      <c r="E59">
        <f t="shared" si="0"/>
        <v>0.5836190176743572</v>
      </c>
      <c r="F59">
        <v>3</v>
      </c>
      <c r="G59">
        <v>2.8250000000000002</v>
      </c>
      <c r="I59">
        <v>52</v>
      </c>
      <c r="J59" s="70">
        <v>15656</v>
      </c>
      <c r="K59">
        <f t="shared" si="1"/>
        <v>0.57800454274628832</v>
      </c>
      <c r="L59">
        <v>3</v>
      </c>
      <c r="M59">
        <v>3.0750000000000002</v>
      </c>
    </row>
    <row r="60" spans="3:13" x14ac:dyDescent="0.25">
      <c r="C60">
        <v>53</v>
      </c>
      <c r="D60" s="70">
        <v>26927</v>
      </c>
      <c r="E60">
        <f t="shared" si="0"/>
        <v>0.76010202122937931</v>
      </c>
      <c r="F60">
        <v>3</v>
      </c>
      <c r="G60">
        <v>2.8374999999999999</v>
      </c>
      <c r="I60">
        <v>53</v>
      </c>
      <c r="J60" s="70">
        <v>16498</v>
      </c>
      <c r="K60">
        <f t="shared" si="1"/>
        <v>0.6090903772501447</v>
      </c>
      <c r="L60">
        <v>3</v>
      </c>
      <c r="M60">
        <v>3.0874999999999999</v>
      </c>
    </row>
    <row r="61" spans="3:13" x14ac:dyDescent="0.25">
      <c r="C61">
        <v>54</v>
      </c>
      <c r="D61" s="70">
        <v>19352</v>
      </c>
      <c r="E61">
        <f t="shared" si="0"/>
        <v>0.54627304619270423</v>
      </c>
      <c r="F61">
        <v>3</v>
      </c>
      <c r="G61">
        <v>2.85</v>
      </c>
      <c r="I61">
        <v>54</v>
      </c>
      <c r="J61" s="70">
        <v>22070</v>
      </c>
      <c r="K61">
        <f t="shared" si="1"/>
        <v>0.81480328681723202</v>
      </c>
      <c r="L61">
        <v>3</v>
      </c>
      <c r="M61">
        <v>3.1</v>
      </c>
    </row>
    <row r="62" spans="3:13" x14ac:dyDescent="0.25">
      <c r="C62">
        <v>55</v>
      </c>
      <c r="D62" s="70">
        <v>20676</v>
      </c>
      <c r="E62">
        <f t="shared" si="0"/>
        <v>0.58364724592188677</v>
      </c>
      <c r="F62">
        <v>3</v>
      </c>
      <c r="G62">
        <v>2.8624999999999998</v>
      </c>
      <c r="I62">
        <v>55</v>
      </c>
      <c r="J62" s="70">
        <v>17931</v>
      </c>
      <c r="K62">
        <f t="shared" si="1"/>
        <v>0.66199536637606649</v>
      </c>
      <c r="L62">
        <v>3</v>
      </c>
      <c r="M62">
        <v>3.1124999999999998</v>
      </c>
    </row>
    <row r="63" spans="3:13" x14ac:dyDescent="0.25">
      <c r="C63">
        <v>56</v>
      </c>
      <c r="D63" s="70">
        <v>17394</v>
      </c>
      <c r="E63">
        <f t="shared" si="0"/>
        <v>0.49100213752975908</v>
      </c>
      <c r="F63">
        <v>3</v>
      </c>
      <c r="G63">
        <v>2.875</v>
      </c>
      <c r="I63">
        <v>56</v>
      </c>
      <c r="J63" s="70">
        <v>15262</v>
      </c>
      <c r="K63">
        <f t="shared" si="1"/>
        <v>0.56345843966491138</v>
      </c>
      <c r="L63">
        <v>3</v>
      </c>
      <c r="M63">
        <v>3.125</v>
      </c>
    </row>
    <row r="64" spans="3:13" x14ac:dyDescent="0.25">
      <c r="C64">
        <v>57</v>
      </c>
      <c r="D64" s="70">
        <v>18987</v>
      </c>
      <c r="E64">
        <f t="shared" si="0"/>
        <v>0.53596973584440244</v>
      </c>
      <c r="F64">
        <v>3</v>
      </c>
      <c r="G64">
        <v>2.8875000000000002</v>
      </c>
      <c r="I64">
        <v>57</v>
      </c>
      <c r="J64" s="70">
        <v>21448</v>
      </c>
      <c r="K64">
        <f t="shared" si="1"/>
        <v>0.79183964185120037</v>
      </c>
      <c r="L64">
        <v>3</v>
      </c>
      <c r="M64">
        <v>3.1375000000000002</v>
      </c>
    </row>
    <row r="65" spans="3:13" x14ac:dyDescent="0.25">
      <c r="C65">
        <v>58</v>
      </c>
      <c r="D65" s="70">
        <v>37793</v>
      </c>
      <c r="E65">
        <f t="shared" si="0"/>
        <v>1.0668301588859483</v>
      </c>
      <c r="F65">
        <v>3</v>
      </c>
      <c r="G65">
        <v>2.9</v>
      </c>
      <c r="I65">
        <v>58</v>
      </c>
      <c r="J65" s="70">
        <v>14693</v>
      </c>
      <c r="K65">
        <f t="shared" si="1"/>
        <v>0.54245150399662845</v>
      </c>
      <c r="L65">
        <v>3</v>
      </c>
      <c r="M65">
        <v>3.15</v>
      </c>
    </row>
    <row r="66" spans="3:13" x14ac:dyDescent="0.25">
      <c r="C66">
        <v>59</v>
      </c>
      <c r="D66" s="70">
        <v>20635</v>
      </c>
      <c r="E66">
        <f t="shared" si="0"/>
        <v>0.58248988777317345</v>
      </c>
      <c r="F66">
        <v>3</v>
      </c>
      <c r="G66">
        <v>2.9125000000000001</v>
      </c>
      <c r="I66">
        <v>59</v>
      </c>
      <c r="J66" s="70">
        <v>20189</v>
      </c>
      <c r="K66">
        <f t="shared" si="1"/>
        <v>0.7453585662688309</v>
      </c>
      <c r="L66">
        <v>3</v>
      </c>
      <c r="M66">
        <v>3.1625000000000001</v>
      </c>
    </row>
    <row r="67" spans="3:13" x14ac:dyDescent="0.25">
      <c r="C67">
        <v>60</v>
      </c>
      <c r="D67" s="70">
        <v>20535</v>
      </c>
      <c r="E67">
        <f t="shared" si="0"/>
        <v>0.57966706302021398</v>
      </c>
      <c r="F67">
        <v>3</v>
      </c>
      <c r="G67">
        <v>2.9249999999999998</v>
      </c>
      <c r="I67">
        <v>60</v>
      </c>
      <c r="J67" s="70">
        <v>15860</v>
      </c>
      <c r="K67">
        <f t="shared" si="1"/>
        <v>0.58553602759045309</v>
      </c>
      <c r="L67">
        <v>3</v>
      </c>
      <c r="M67">
        <v>3.1749999999999998</v>
      </c>
    </row>
    <row r="68" spans="3:13" x14ac:dyDescent="0.25">
      <c r="C68">
        <v>61</v>
      </c>
      <c r="D68" s="65">
        <v>18243</v>
      </c>
      <c r="E68">
        <f t="shared" si="0"/>
        <v>0.51496791968238442</v>
      </c>
      <c r="F68">
        <v>3</v>
      </c>
      <c r="G68">
        <v>2.9375</v>
      </c>
      <c r="I68">
        <v>61</v>
      </c>
      <c r="J68" s="65">
        <v>13653</v>
      </c>
      <c r="K68">
        <f t="shared" si="1"/>
        <v>0.50405569890872992</v>
      </c>
      <c r="L68">
        <v>3</v>
      </c>
      <c r="M68">
        <v>3.1875</v>
      </c>
    </row>
    <row r="69" spans="3:13" x14ac:dyDescent="0.25">
      <c r="C69">
        <v>62</v>
      </c>
      <c r="D69" s="65">
        <v>23013</v>
      </c>
      <c r="E69">
        <f t="shared" si="0"/>
        <v>0.64961666039854815</v>
      </c>
      <c r="F69">
        <v>3</v>
      </c>
      <c r="G69">
        <v>2.95</v>
      </c>
      <c r="I69">
        <v>62</v>
      </c>
      <c r="J69" s="65">
        <v>20878</v>
      </c>
      <c r="K69">
        <f t="shared" si="1"/>
        <v>0.77079578713956365</v>
      </c>
      <c r="L69">
        <v>3</v>
      </c>
      <c r="M69">
        <v>3.2</v>
      </c>
    </row>
    <row r="70" spans="3:13" x14ac:dyDescent="0.25">
      <c r="C70">
        <v>63</v>
      </c>
      <c r="D70" s="65">
        <v>24602</v>
      </c>
      <c r="E70">
        <f t="shared" si="0"/>
        <v>0.69447134572307312</v>
      </c>
      <c r="F70">
        <v>3</v>
      </c>
      <c r="G70">
        <v>2.9624999999999999</v>
      </c>
      <c r="I70">
        <v>63</v>
      </c>
      <c r="J70" s="65">
        <v>14372</v>
      </c>
      <c r="K70">
        <f t="shared" si="1"/>
        <v>0.53060049108007512</v>
      </c>
      <c r="L70">
        <v>3</v>
      </c>
      <c r="M70">
        <v>3.2124999999999999</v>
      </c>
    </row>
    <row r="71" spans="3:13" x14ac:dyDescent="0.25">
      <c r="C71">
        <v>64</v>
      </c>
      <c r="D71" s="65">
        <v>19537</v>
      </c>
      <c r="E71">
        <f t="shared" si="0"/>
        <v>0.55149527198567916</v>
      </c>
      <c r="F71">
        <v>3</v>
      </c>
      <c r="G71">
        <v>2.9750000000000001</v>
      </c>
      <c r="I71">
        <v>64</v>
      </c>
      <c r="J71" s="65">
        <v>15753</v>
      </c>
      <c r="K71">
        <f t="shared" si="1"/>
        <v>0.58158568995160198</v>
      </c>
      <c r="L71">
        <v>3</v>
      </c>
      <c r="M71">
        <v>3.2250000000000001</v>
      </c>
    </row>
    <row r="72" spans="3:13" x14ac:dyDescent="0.25">
      <c r="C72">
        <v>65</v>
      </c>
      <c r="D72" s="65">
        <v>22185</v>
      </c>
      <c r="E72">
        <f t="shared" si="0"/>
        <v>0.62624367144404425</v>
      </c>
      <c r="F72">
        <v>3</v>
      </c>
      <c r="G72">
        <v>2.9874999999999998</v>
      </c>
      <c r="I72">
        <v>65</v>
      </c>
      <c r="J72" s="65">
        <v>15213</v>
      </c>
      <c r="K72">
        <f t="shared" si="1"/>
        <v>0.56164940654057771</v>
      </c>
      <c r="L72">
        <v>3</v>
      </c>
      <c r="M72">
        <v>3.2374999999999998</v>
      </c>
    </row>
    <row r="73" spans="3:13" x14ac:dyDescent="0.25">
      <c r="D73" s="2">
        <f>AVERAGE(D8:D72)</f>
        <v>35425.507692307692</v>
      </c>
      <c r="J73" s="2">
        <f>AVERAGE(J8:J72)</f>
        <v>27086.292307692307</v>
      </c>
    </row>
    <row r="74" spans="3:13" x14ac:dyDescent="0.25">
      <c r="J74" s="2"/>
    </row>
    <row r="75" spans="3:13" x14ac:dyDescent="0.25">
      <c r="J75" s="2"/>
    </row>
    <row r="76" spans="3:13" x14ac:dyDescent="0.25">
      <c r="J76" s="2"/>
    </row>
    <row r="77" spans="3:13" x14ac:dyDescent="0.25">
      <c r="J77" s="2"/>
    </row>
    <row r="78" spans="3:13" x14ac:dyDescent="0.25">
      <c r="J78" s="2"/>
    </row>
    <row r="79" spans="3:13" x14ac:dyDescent="0.25">
      <c r="J79" s="2"/>
    </row>
    <row r="80" spans="3:13" x14ac:dyDescent="0.25">
      <c r="J80" s="2"/>
    </row>
    <row r="81" spans="10:10" x14ac:dyDescent="0.25">
      <c r="J81" s="2"/>
    </row>
    <row r="82" spans="10:10" x14ac:dyDescent="0.25">
      <c r="J82" s="2"/>
    </row>
    <row r="83" spans="10:10" x14ac:dyDescent="0.25">
      <c r="J83" s="2"/>
    </row>
    <row r="84" spans="10:10" x14ac:dyDescent="0.25">
      <c r="J84" s="2"/>
    </row>
    <row r="85" spans="10:10" x14ac:dyDescent="0.25">
      <c r="J85" s="2"/>
    </row>
    <row r="86" spans="10:10" x14ac:dyDescent="0.25">
      <c r="J86" s="2"/>
    </row>
    <row r="87" spans="10:10" x14ac:dyDescent="0.25">
      <c r="J87" s="2"/>
    </row>
    <row r="88" spans="10:10" x14ac:dyDescent="0.25">
      <c r="J88" s="2"/>
    </row>
    <row r="89" spans="10:10" x14ac:dyDescent="0.25">
      <c r="J89" s="2"/>
    </row>
    <row r="90" spans="10:10" x14ac:dyDescent="0.25">
      <c r="J90" s="2"/>
    </row>
    <row r="91" spans="10:10" x14ac:dyDescent="0.25">
      <c r="J91" s="2"/>
    </row>
    <row r="92" spans="10:10" x14ac:dyDescent="0.25">
      <c r="J92" s="2"/>
    </row>
    <row r="93" spans="10:10" x14ac:dyDescent="0.25">
      <c r="J93" s="2"/>
    </row>
    <row r="94" spans="10:10" x14ac:dyDescent="0.25">
      <c r="J94" s="2"/>
    </row>
    <row r="95" spans="10:10" x14ac:dyDescent="0.25">
      <c r="J95" s="2"/>
    </row>
    <row r="96" spans="10:10" x14ac:dyDescent="0.25">
      <c r="J96" s="2"/>
    </row>
    <row r="97" spans="10:10" x14ac:dyDescent="0.25">
      <c r="J97" s="2"/>
    </row>
    <row r="98" spans="10:10" x14ac:dyDescent="0.25">
      <c r="J98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98"/>
  <sheetViews>
    <sheetView tabSelected="1" zoomScale="56" workbookViewId="0">
      <selection activeCell="R42" sqref="R42"/>
    </sheetView>
  </sheetViews>
  <sheetFormatPr defaultColWidth="11" defaultRowHeight="15.75" x14ac:dyDescent="0.25"/>
  <sheetData>
    <row r="1" spans="1:46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</row>
    <row r="7" spans="1:46" x14ac:dyDescent="0.25">
      <c r="C7" s="5">
        <v>22</v>
      </c>
      <c r="D7" t="s">
        <v>105</v>
      </c>
      <c r="E7" t="s">
        <v>55</v>
      </c>
      <c r="I7" s="5">
        <v>9</v>
      </c>
      <c r="J7" t="s">
        <v>105</v>
      </c>
      <c r="K7" t="s">
        <v>55</v>
      </c>
    </row>
    <row r="8" spans="1:46" x14ac:dyDescent="0.25">
      <c r="B8" s="69" t="s">
        <v>76</v>
      </c>
      <c r="C8">
        <v>1</v>
      </c>
      <c r="D8" s="28">
        <v>45254</v>
      </c>
      <c r="E8">
        <f>D8/$D$73</f>
        <v>1.7135695136543325</v>
      </c>
      <c r="F8">
        <v>1</v>
      </c>
      <c r="G8">
        <v>0.75</v>
      </c>
      <c r="H8" s="69" t="s">
        <v>76</v>
      </c>
      <c r="I8">
        <v>1</v>
      </c>
      <c r="J8" s="30">
        <v>132135</v>
      </c>
      <c r="K8">
        <f>J8/$J$73</f>
        <v>1.7804868947631916</v>
      </c>
      <c r="L8">
        <v>1</v>
      </c>
      <c r="M8">
        <v>1.01</v>
      </c>
    </row>
    <row r="9" spans="1:46" x14ac:dyDescent="0.25">
      <c r="B9" t="s">
        <v>104</v>
      </c>
      <c r="C9">
        <v>2</v>
      </c>
      <c r="D9" s="28">
        <v>52981</v>
      </c>
      <c r="E9">
        <f t="shared" ref="E9:E72" si="0">D9/$D$73</f>
        <v>2.0061569453069383</v>
      </c>
      <c r="F9">
        <v>1</v>
      </c>
      <c r="G9">
        <v>0.76300000000000001</v>
      </c>
      <c r="H9" t="s">
        <v>104</v>
      </c>
      <c r="I9">
        <v>2</v>
      </c>
      <c r="J9" s="30">
        <v>127816</v>
      </c>
      <c r="K9">
        <f t="shared" ref="K9:K72" si="1">J9/$J$73</f>
        <v>1.7222894232493442</v>
      </c>
      <c r="L9">
        <v>1</v>
      </c>
      <c r="M9">
        <v>1.0229999999999999</v>
      </c>
    </row>
    <row r="10" spans="1:46" x14ac:dyDescent="0.25">
      <c r="B10" s="64" t="s">
        <v>79</v>
      </c>
      <c r="C10">
        <v>3</v>
      </c>
      <c r="D10" s="28">
        <v>50409</v>
      </c>
      <c r="E10">
        <f t="shared" si="0"/>
        <v>1.9087666419278131</v>
      </c>
      <c r="F10">
        <v>1</v>
      </c>
      <c r="G10">
        <v>0.77600000000000002</v>
      </c>
      <c r="H10" s="64" t="s">
        <v>79</v>
      </c>
      <c r="I10">
        <v>3</v>
      </c>
      <c r="J10" s="30">
        <v>106950</v>
      </c>
      <c r="K10">
        <f t="shared" si="1"/>
        <v>1.4411251628631576</v>
      </c>
      <c r="L10">
        <v>1</v>
      </c>
      <c r="M10">
        <v>1.036</v>
      </c>
    </row>
    <row r="11" spans="1:46" x14ac:dyDescent="0.25">
      <c r="C11">
        <v>4</v>
      </c>
      <c r="D11" s="28">
        <v>45673</v>
      </c>
      <c r="E11">
        <f t="shared" si="0"/>
        <v>1.7294351968253487</v>
      </c>
      <c r="F11">
        <v>1</v>
      </c>
      <c r="G11">
        <v>0.78900000000000003</v>
      </c>
      <c r="I11">
        <v>4</v>
      </c>
      <c r="J11" s="30">
        <v>75072</v>
      </c>
      <c r="K11">
        <f t="shared" si="1"/>
        <v>1.0115768885129777</v>
      </c>
      <c r="L11">
        <v>1</v>
      </c>
      <c r="M11">
        <v>1.0489999999999999</v>
      </c>
    </row>
    <row r="12" spans="1:46" x14ac:dyDescent="0.25">
      <c r="C12">
        <v>5</v>
      </c>
      <c r="D12" s="28">
        <v>34487</v>
      </c>
      <c r="E12">
        <f t="shared" si="0"/>
        <v>1.3058706814291989</v>
      </c>
      <c r="F12">
        <v>1</v>
      </c>
      <c r="G12">
        <v>0.80200000000000005</v>
      </c>
      <c r="I12">
        <v>5</v>
      </c>
      <c r="J12" s="30">
        <v>69891</v>
      </c>
      <c r="K12">
        <f t="shared" si="1"/>
        <v>0.94176417725730666</v>
      </c>
      <c r="L12">
        <v>1</v>
      </c>
      <c r="M12">
        <v>1.0620000000000001</v>
      </c>
    </row>
    <row r="13" spans="1:46" x14ac:dyDescent="0.25">
      <c r="C13">
        <v>6</v>
      </c>
      <c r="D13" s="28">
        <v>37516</v>
      </c>
      <c r="E13">
        <f t="shared" si="0"/>
        <v>1.4205655604864971</v>
      </c>
      <c r="F13">
        <v>1</v>
      </c>
      <c r="G13">
        <v>0.81499999999999995</v>
      </c>
      <c r="I13">
        <v>6</v>
      </c>
      <c r="J13" s="30">
        <v>151941</v>
      </c>
      <c r="K13">
        <f t="shared" si="1"/>
        <v>2.0473679137035159</v>
      </c>
      <c r="L13">
        <v>1</v>
      </c>
      <c r="M13">
        <v>1.075</v>
      </c>
    </row>
    <row r="14" spans="1:46" x14ac:dyDescent="0.25">
      <c r="C14">
        <v>7</v>
      </c>
      <c r="D14" s="28">
        <v>40305</v>
      </c>
      <c r="E14">
        <f t="shared" si="0"/>
        <v>1.5261726973933325</v>
      </c>
      <c r="F14">
        <v>1</v>
      </c>
      <c r="G14">
        <v>0.82799999999999996</v>
      </c>
      <c r="I14">
        <v>7</v>
      </c>
      <c r="J14" s="30">
        <v>81506</v>
      </c>
      <c r="K14">
        <f t="shared" si="1"/>
        <v>1.0982734691381442</v>
      </c>
      <c r="L14">
        <v>1</v>
      </c>
      <c r="M14">
        <v>1.0880000000000001</v>
      </c>
    </row>
    <row r="15" spans="1:46" x14ac:dyDescent="0.25">
      <c r="C15">
        <v>8</v>
      </c>
      <c r="D15" s="28">
        <v>28174</v>
      </c>
      <c r="E15">
        <f t="shared" si="0"/>
        <v>1.0668251972797358</v>
      </c>
      <c r="F15">
        <v>1</v>
      </c>
      <c r="G15">
        <v>0.84099999999999997</v>
      </c>
      <c r="I15">
        <v>8</v>
      </c>
      <c r="J15" s="30">
        <v>126774</v>
      </c>
      <c r="K15">
        <f t="shared" si="1"/>
        <v>1.7082487274129401</v>
      </c>
      <c r="L15">
        <v>1</v>
      </c>
      <c r="M15">
        <v>1.101</v>
      </c>
    </row>
    <row r="16" spans="1:46" x14ac:dyDescent="0.25">
      <c r="C16">
        <v>9</v>
      </c>
      <c r="D16" s="28">
        <v>34668</v>
      </c>
      <c r="E16">
        <f t="shared" si="0"/>
        <v>1.3127243536343396</v>
      </c>
      <c r="F16">
        <v>1</v>
      </c>
      <c r="G16">
        <v>0.85399999999999998</v>
      </c>
      <c r="I16">
        <v>9</v>
      </c>
      <c r="J16" s="30">
        <v>76469</v>
      </c>
      <c r="K16">
        <f t="shared" si="1"/>
        <v>1.0304011227581373</v>
      </c>
      <c r="L16">
        <v>1</v>
      </c>
      <c r="M16">
        <v>1.1140000000000001</v>
      </c>
    </row>
    <row r="17" spans="3:13" x14ac:dyDescent="0.25">
      <c r="C17">
        <v>10</v>
      </c>
      <c r="D17" s="28">
        <v>42422</v>
      </c>
      <c r="E17">
        <f t="shared" si="0"/>
        <v>1.6063341562788724</v>
      </c>
      <c r="F17">
        <v>1</v>
      </c>
      <c r="G17">
        <v>0.86699999999999999</v>
      </c>
      <c r="I17">
        <v>10</v>
      </c>
      <c r="J17" s="30">
        <v>124029</v>
      </c>
      <c r="K17">
        <f t="shared" si="1"/>
        <v>1.6712605219705898</v>
      </c>
      <c r="L17">
        <v>1</v>
      </c>
      <c r="M17">
        <v>1.127</v>
      </c>
    </row>
    <row r="18" spans="3:13" x14ac:dyDescent="0.25">
      <c r="C18">
        <v>11</v>
      </c>
      <c r="D18" s="28">
        <v>45000</v>
      </c>
      <c r="E18">
        <f t="shared" si="0"/>
        <v>1.7039516532117596</v>
      </c>
      <c r="F18">
        <v>1</v>
      </c>
      <c r="G18">
        <v>0.88</v>
      </c>
      <c r="I18">
        <v>11</v>
      </c>
      <c r="J18" s="30">
        <v>127748</v>
      </c>
      <c r="K18">
        <f t="shared" si="1"/>
        <v>1.7213731398358361</v>
      </c>
      <c r="L18">
        <v>1</v>
      </c>
      <c r="M18">
        <v>1.1399999999999999</v>
      </c>
    </row>
    <row r="19" spans="3:13" x14ac:dyDescent="0.25">
      <c r="C19">
        <v>12</v>
      </c>
      <c r="D19" s="28">
        <v>49075</v>
      </c>
      <c r="E19">
        <f t="shared" si="0"/>
        <v>1.8582539418081576</v>
      </c>
      <c r="F19">
        <v>1</v>
      </c>
      <c r="G19">
        <v>0.89300000000000002</v>
      </c>
      <c r="I19">
        <v>12</v>
      </c>
      <c r="J19" s="30">
        <v>112561</v>
      </c>
      <c r="K19">
        <f t="shared" si="1"/>
        <v>1.5167320192336595</v>
      </c>
      <c r="L19">
        <v>1</v>
      </c>
      <c r="M19">
        <v>1.153</v>
      </c>
    </row>
    <row r="20" spans="3:13" x14ac:dyDescent="0.25">
      <c r="C20">
        <v>13</v>
      </c>
      <c r="D20" s="28">
        <v>59875</v>
      </c>
      <c r="E20">
        <f t="shared" si="0"/>
        <v>2.2672023385789801</v>
      </c>
      <c r="F20">
        <v>1</v>
      </c>
      <c r="G20">
        <v>0.90600000000000003</v>
      </c>
      <c r="I20">
        <v>13</v>
      </c>
      <c r="J20" s="30">
        <v>64017</v>
      </c>
      <c r="K20">
        <f t="shared" si="1"/>
        <v>0.86261346003750128</v>
      </c>
      <c r="L20">
        <v>1</v>
      </c>
      <c r="M20">
        <v>1.1659999999999999</v>
      </c>
    </row>
    <row r="21" spans="3:13" x14ac:dyDescent="0.25">
      <c r="C21">
        <v>14</v>
      </c>
      <c r="D21" s="28">
        <v>43992</v>
      </c>
      <c r="E21">
        <f t="shared" si="0"/>
        <v>1.6657831361798161</v>
      </c>
      <c r="F21">
        <v>1</v>
      </c>
      <c r="G21">
        <v>0.91900000000000004</v>
      </c>
      <c r="I21">
        <v>14</v>
      </c>
      <c r="J21" s="30">
        <v>84534</v>
      </c>
      <c r="K21">
        <f t="shared" si="1"/>
        <v>1.1390750305514181</v>
      </c>
      <c r="L21">
        <v>1</v>
      </c>
      <c r="M21">
        <v>1.179</v>
      </c>
    </row>
    <row r="22" spans="3:13" x14ac:dyDescent="0.25">
      <c r="C22">
        <v>15</v>
      </c>
      <c r="D22" s="28">
        <v>38724</v>
      </c>
      <c r="E22">
        <f t="shared" si="0"/>
        <v>1.4663071959771594</v>
      </c>
      <c r="F22">
        <v>1</v>
      </c>
      <c r="G22">
        <v>0.93200000000000005</v>
      </c>
      <c r="I22">
        <v>15</v>
      </c>
      <c r="J22" s="28">
        <v>64687</v>
      </c>
      <c r="K22">
        <f t="shared" si="1"/>
        <v>0.87164154661177251</v>
      </c>
      <c r="L22">
        <v>1</v>
      </c>
      <c r="M22">
        <v>1.1919999999999999</v>
      </c>
    </row>
    <row r="23" spans="3:13" x14ac:dyDescent="0.25">
      <c r="C23">
        <v>16</v>
      </c>
      <c r="D23" s="28">
        <v>33661</v>
      </c>
      <c r="E23">
        <f t="shared" si="0"/>
        <v>1.2745937021946896</v>
      </c>
      <c r="F23">
        <v>1</v>
      </c>
      <c r="G23">
        <v>0.94499999999999995</v>
      </c>
      <c r="I23">
        <v>16</v>
      </c>
      <c r="J23" s="28">
        <v>98996</v>
      </c>
      <c r="K23">
        <f t="shared" si="1"/>
        <v>1.3339469529948682</v>
      </c>
      <c r="L23">
        <v>1</v>
      </c>
      <c r="M23">
        <v>1.2050000000000001</v>
      </c>
    </row>
    <row r="24" spans="3:13" x14ac:dyDescent="0.25">
      <c r="C24">
        <v>17</v>
      </c>
      <c r="D24" s="28">
        <v>39092</v>
      </c>
      <c r="E24">
        <f t="shared" si="0"/>
        <v>1.4802417339412022</v>
      </c>
      <c r="F24">
        <v>1</v>
      </c>
      <c r="G24">
        <v>0.95799999999999996</v>
      </c>
      <c r="I24">
        <v>17</v>
      </c>
      <c r="J24" s="28">
        <v>68812</v>
      </c>
      <c r="K24">
        <f t="shared" si="1"/>
        <v>0.92722491544590557</v>
      </c>
      <c r="L24">
        <v>1</v>
      </c>
      <c r="M24">
        <v>1.218</v>
      </c>
    </row>
    <row r="25" spans="3:13" x14ac:dyDescent="0.25">
      <c r="C25">
        <v>18</v>
      </c>
      <c r="D25" s="28">
        <v>51911</v>
      </c>
      <c r="E25">
        <f t="shared" si="0"/>
        <v>1.9656407615527922</v>
      </c>
      <c r="F25">
        <v>1</v>
      </c>
      <c r="G25">
        <v>0.97099999999999997</v>
      </c>
      <c r="I25">
        <v>18</v>
      </c>
      <c r="J25" s="28">
        <v>75440</v>
      </c>
      <c r="K25">
        <f t="shared" si="1"/>
        <v>1.0165355987507865</v>
      </c>
      <c r="L25">
        <v>1</v>
      </c>
      <c r="M25">
        <v>1.2310000000000001</v>
      </c>
    </row>
    <row r="26" spans="3:13" x14ac:dyDescent="0.25">
      <c r="C26">
        <v>19</v>
      </c>
      <c r="D26" s="28">
        <v>39383</v>
      </c>
      <c r="E26">
        <f t="shared" si="0"/>
        <v>1.4912606212986383</v>
      </c>
      <c r="F26">
        <v>1</v>
      </c>
      <c r="G26">
        <v>0.98399999999999999</v>
      </c>
      <c r="I26">
        <v>19</v>
      </c>
      <c r="J26" s="28">
        <v>88147</v>
      </c>
      <c r="K26">
        <f t="shared" si="1"/>
        <v>1.1877593242720781</v>
      </c>
      <c r="L26">
        <v>1</v>
      </c>
      <c r="M26">
        <v>1.244</v>
      </c>
    </row>
    <row r="27" spans="3:13" x14ac:dyDescent="0.25">
      <c r="C27">
        <v>20</v>
      </c>
      <c r="D27" s="28">
        <v>60971</v>
      </c>
      <c r="E27">
        <f t="shared" si="0"/>
        <v>2.3087030277327596</v>
      </c>
      <c r="F27">
        <v>1</v>
      </c>
      <c r="G27">
        <v>0.997</v>
      </c>
      <c r="I27">
        <v>20</v>
      </c>
      <c r="J27" s="2">
        <v>81581</v>
      </c>
      <c r="K27">
        <f t="shared" si="1"/>
        <v>1.0992840758442193</v>
      </c>
      <c r="L27">
        <v>2</v>
      </c>
      <c r="M27">
        <v>2</v>
      </c>
    </row>
    <row r="28" spans="3:13" x14ac:dyDescent="0.25">
      <c r="C28">
        <v>21</v>
      </c>
      <c r="D28" s="2">
        <v>36158</v>
      </c>
      <c r="E28">
        <f t="shared" si="0"/>
        <v>1.3691440861517956</v>
      </c>
      <c r="F28">
        <v>2</v>
      </c>
      <c r="G28">
        <v>1.75</v>
      </c>
      <c r="I28">
        <v>21</v>
      </c>
      <c r="J28" s="2">
        <v>88828</v>
      </c>
      <c r="K28">
        <f t="shared" si="1"/>
        <v>1.1969356331632404</v>
      </c>
      <c r="L28">
        <v>2</v>
      </c>
      <c r="M28">
        <v>2.0099999999999998</v>
      </c>
    </row>
    <row r="29" spans="3:13" x14ac:dyDescent="0.25">
      <c r="C29">
        <v>22</v>
      </c>
      <c r="D29" s="2">
        <v>42133</v>
      </c>
      <c r="E29">
        <f t="shared" si="0"/>
        <v>1.5953910001060236</v>
      </c>
      <c r="F29">
        <v>2</v>
      </c>
      <c r="G29">
        <v>1.76</v>
      </c>
      <c r="I29">
        <v>22</v>
      </c>
      <c r="J29" s="2">
        <v>87643</v>
      </c>
      <c r="K29">
        <f t="shared" si="1"/>
        <v>1.180968047207253</v>
      </c>
      <c r="L29">
        <v>2</v>
      </c>
      <c r="M29">
        <v>2.02</v>
      </c>
    </row>
    <row r="30" spans="3:13" x14ac:dyDescent="0.25">
      <c r="C30">
        <v>23</v>
      </c>
      <c r="D30" s="2">
        <v>30879</v>
      </c>
      <c r="E30">
        <f t="shared" si="0"/>
        <v>1.1692516244339093</v>
      </c>
      <c r="F30">
        <v>2</v>
      </c>
      <c r="G30">
        <v>1.77</v>
      </c>
      <c r="I30">
        <v>23</v>
      </c>
      <c r="J30" s="2">
        <v>88917</v>
      </c>
      <c r="K30">
        <f t="shared" si="1"/>
        <v>1.1981348864544497</v>
      </c>
      <c r="L30">
        <v>2</v>
      </c>
      <c r="M30">
        <v>2.0299999999999998</v>
      </c>
    </row>
    <row r="31" spans="3:13" x14ac:dyDescent="0.25">
      <c r="C31">
        <v>24</v>
      </c>
      <c r="D31" s="2">
        <v>35695</v>
      </c>
      <c r="E31">
        <f t="shared" si="0"/>
        <v>1.3516123169198613</v>
      </c>
      <c r="F31">
        <v>2</v>
      </c>
      <c r="G31">
        <v>1.78</v>
      </c>
      <c r="I31">
        <v>24</v>
      </c>
      <c r="J31" s="2">
        <v>88678</v>
      </c>
      <c r="K31">
        <f t="shared" si="1"/>
        <v>1.1949144197510901</v>
      </c>
      <c r="L31">
        <v>2</v>
      </c>
      <c r="M31">
        <v>2.04</v>
      </c>
    </row>
    <row r="32" spans="3:13" x14ac:dyDescent="0.25">
      <c r="C32">
        <v>25</v>
      </c>
      <c r="D32" s="2">
        <v>31711</v>
      </c>
      <c r="E32">
        <f t="shared" si="0"/>
        <v>1.2007557972221801</v>
      </c>
      <c r="F32">
        <v>2</v>
      </c>
      <c r="G32">
        <v>1.79</v>
      </c>
      <c r="I32">
        <v>25</v>
      </c>
      <c r="J32" s="2">
        <v>74025</v>
      </c>
      <c r="K32">
        <f t="shared" si="1"/>
        <v>0.99746881889616867</v>
      </c>
      <c r="L32">
        <v>2</v>
      </c>
      <c r="M32">
        <v>2.0499999999999998</v>
      </c>
    </row>
    <row r="33" spans="3:13" x14ac:dyDescent="0.25">
      <c r="C33">
        <v>26</v>
      </c>
      <c r="D33" s="2">
        <v>35907</v>
      </c>
      <c r="E33">
        <f t="shared" si="0"/>
        <v>1.3596398224861033</v>
      </c>
      <c r="F33">
        <v>2</v>
      </c>
      <c r="G33">
        <v>1.8</v>
      </c>
      <c r="I33">
        <v>26</v>
      </c>
      <c r="J33" s="2">
        <v>97484</v>
      </c>
      <c r="K33">
        <f t="shared" si="1"/>
        <v>1.3135731218003932</v>
      </c>
      <c r="L33">
        <v>2</v>
      </c>
      <c r="M33">
        <v>2.06</v>
      </c>
    </row>
    <row r="34" spans="3:13" x14ac:dyDescent="0.25">
      <c r="C34">
        <v>27</v>
      </c>
      <c r="D34" s="2">
        <v>37225</v>
      </c>
      <c r="E34">
        <f t="shared" si="0"/>
        <v>1.4095466731290611</v>
      </c>
      <c r="F34">
        <v>2</v>
      </c>
      <c r="G34">
        <v>1.81</v>
      </c>
      <c r="I34">
        <v>27</v>
      </c>
      <c r="J34" s="2">
        <v>93596</v>
      </c>
      <c r="K34">
        <f t="shared" si="1"/>
        <v>1.2611832701574577</v>
      </c>
      <c r="L34">
        <v>2</v>
      </c>
      <c r="M34">
        <v>2.0699999999999998</v>
      </c>
    </row>
    <row r="35" spans="3:13" x14ac:dyDescent="0.25">
      <c r="C35">
        <v>28</v>
      </c>
      <c r="D35" s="2">
        <v>29605</v>
      </c>
      <c r="E35">
        <f t="shared" si="0"/>
        <v>1.1210108598518698</v>
      </c>
      <c r="F35">
        <v>2</v>
      </c>
      <c r="G35">
        <v>1.82</v>
      </c>
      <c r="I35">
        <v>28</v>
      </c>
      <c r="J35" s="2">
        <v>80373</v>
      </c>
      <c r="K35">
        <f t="shared" si="1"/>
        <v>1.0830065704983689</v>
      </c>
      <c r="L35">
        <v>2</v>
      </c>
      <c r="M35">
        <v>2.08</v>
      </c>
    </row>
    <row r="36" spans="3:13" x14ac:dyDescent="0.25">
      <c r="C36">
        <v>29</v>
      </c>
      <c r="D36" s="2">
        <v>36669</v>
      </c>
      <c r="E36">
        <f t="shared" si="0"/>
        <v>1.3884934038138224</v>
      </c>
      <c r="F36">
        <v>2</v>
      </c>
      <c r="G36">
        <v>1.83</v>
      </c>
      <c r="I36">
        <v>29</v>
      </c>
      <c r="J36" s="2">
        <v>74094</v>
      </c>
      <c r="K36">
        <f t="shared" si="1"/>
        <v>0.99839857706575785</v>
      </c>
      <c r="L36">
        <v>2</v>
      </c>
      <c r="M36">
        <v>2.09</v>
      </c>
    </row>
    <row r="37" spans="3:13" x14ac:dyDescent="0.25">
      <c r="C37">
        <v>30</v>
      </c>
      <c r="D37" s="2">
        <v>36117</v>
      </c>
      <c r="E37">
        <f t="shared" si="0"/>
        <v>1.3675915968677581</v>
      </c>
      <c r="F37">
        <v>2</v>
      </c>
      <c r="G37">
        <v>1.84</v>
      </c>
      <c r="I37">
        <v>30</v>
      </c>
      <c r="J37" s="2">
        <v>78075</v>
      </c>
      <c r="K37">
        <f t="shared" si="1"/>
        <v>1.0520415810242265</v>
      </c>
      <c r="L37">
        <v>2</v>
      </c>
      <c r="M37">
        <v>2.1</v>
      </c>
    </row>
    <row r="38" spans="3:13" x14ac:dyDescent="0.25">
      <c r="C38">
        <v>31</v>
      </c>
      <c r="D38" s="9">
        <v>21728</v>
      </c>
      <c r="E38">
        <f t="shared" si="0"/>
        <v>0.82274358935522462</v>
      </c>
      <c r="F38">
        <v>2</v>
      </c>
      <c r="G38">
        <v>1.85</v>
      </c>
      <c r="I38">
        <v>31</v>
      </c>
      <c r="J38" s="2">
        <v>86987</v>
      </c>
      <c r="K38">
        <f t="shared" si="1"/>
        <v>1.1721286072181158</v>
      </c>
      <c r="L38">
        <v>2</v>
      </c>
      <c r="M38">
        <v>2.11</v>
      </c>
    </row>
    <row r="39" spans="3:13" x14ac:dyDescent="0.25">
      <c r="C39">
        <v>32</v>
      </c>
      <c r="D39" s="9">
        <v>18523</v>
      </c>
      <c r="E39">
        <f t="shared" si="0"/>
        <v>0.7013843660542538</v>
      </c>
      <c r="F39">
        <v>2</v>
      </c>
      <c r="G39">
        <v>1.86</v>
      </c>
      <c r="I39">
        <v>32</v>
      </c>
      <c r="J39" s="2">
        <v>98374</v>
      </c>
      <c r="K39">
        <f t="shared" si="1"/>
        <v>1.325565654712485</v>
      </c>
      <c r="L39">
        <v>2</v>
      </c>
      <c r="M39">
        <v>2.12</v>
      </c>
    </row>
    <row r="40" spans="3:13" x14ac:dyDescent="0.25">
      <c r="C40">
        <v>33</v>
      </c>
      <c r="D40" s="9">
        <v>19095</v>
      </c>
      <c r="E40">
        <f t="shared" si="0"/>
        <v>0.72304348484618997</v>
      </c>
      <c r="F40">
        <v>2</v>
      </c>
      <c r="G40">
        <v>1.87</v>
      </c>
      <c r="I40">
        <v>33</v>
      </c>
      <c r="J40" s="2">
        <v>85980</v>
      </c>
      <c r="K40">
        <f t="shared" si="1"/>
        <v>1.1585595278445469</v>
      </c>
      <c r="L40">
        <v>2</v>
      </c>
      <c r="M40">
        <v>2.13</v>
      </c>
    </row>
    <row r="41" spans="3:13" x14ac:dyDescent="0.25">
      <c r="C41">
        <v>34</v>
      </c>
      <c r="D41" s="9">
        <v>19000</v>
      </c>
      <c r="E41">
        <f t="shared" si="0"/>
        <v>0.7194462535782985</v>
      </c>
      <c r="F41">
        <v>2</v>
      </c>
      <c r="G41">
        <v>1.88</v>
      </c>
      <c r="I41">
        <v>34</v>
      </c>
      <c r="J41" s="2">
        <v>74932</v>
      </c>
      <c r="K41">
        <f t="shared" si="1"/>
        <v>1.0096904226616374</v>
      </c>
      <c r="L41">
        <v>2</v>
      </c>
      <c r="M41">
        <v>2.14</v>
      </c>
    </row>
    <row r="42" spans="3:13" x14ac:dyDescent="0.25">
      <c r="C42">
        <v>35</v>
      </c>
      <c r="D42" s="9">
        <v>20668</v>
      </c>
      <c r="E42">
        <f t="shared" si="0"/>
        <v>0.78260606152401435</v>
      </c>
      <c r="F42">
        <v>2</v>
      </c>
      <c r="G42">
        <v>1.89</v>
      </c>
      <c r="I42">
        <v>35</v>
      </c>
      <c r="J42" s="2">
        <v>81620</v>
      </c>
      <c r="K42">
        <f t="shared" si="1"/>
        <v>1.0998095913313783</v>
      </c>
      <c r="L42">
        <v>2</v>
      </c>
      <c r="M42">
        <v>2.15</v>
      </c>
    </row>
    <row r="43" spans="3:13" x14ac:dyDescent="0.25">
      <c r="C43">
        <v>36</v>
      </c>
      <c r="D43" s="9">
        <v>16321</v>
      </c>
      <c r="E43">
        <f t="shared" si="0"/>
        <v>0.61800433182375836</v>
      </c>
      <c r="F43">
        <v>2</v>
      </c>
      <c r="G43">
        <v>1.9</v>
      </c>
      <c r="I43">
        <v>36</v>
      </c>
      <c r="J43" s="2">
        <v>80103</v>
      </c>
      <c r="K43">
        <f t="shared" si="1"/>
        <v>1.0793683863564985</v>
      </c>
      <c r="L43">
        <v>2</v>
      </c>
      <c r="M43">
        <v>2.16</v>
      </c>
    </row>
    <row r="44" spans="3:13" x14ac:dyDescent="0.25">
      <c r="C44">
        <v>37</v>
      </c>
      <c r="D44" s="9">
        <v>15181</v>
      </c>
      <c r="E44">
        <f t="shared" si="0"/>
        <v>0.57483755660906044</v>
      </c>
      <c r="F44">
        <v>2</v>
      </c>
      <c r="G44">
        <v>1.91</v>
      </c>
      <c r="I44">
        <v>37</v>
      </c>
      <c r="J44" s="2">
        <v>91156</v>
      </c>
      <c r="K44">
        <f t="shared" si="1"/>
        <v>1.228304865319813</v>
      </c>
      <c r="L44">
        <v>2</v>
      </c>
      <c r="M44">
        <v>2.17</v>
      </c>
    </row>
    <row r="45" spans="3:13" x14ac:dyDescent="0.25">
      <c r="C45">
        <v>38</v>
      </c>
      <c r="D45" s="9">
        <v>15747</v>
      </c>
      <c r="E45">
        <f t="shared" si="0"/>
        <v>0.59626948184723505</v>
      </c>
      <c r="F45">
        <v>2</v>
      </c>
      <c r="G45">
        <v>1.92</v>
      </c>
      <c r="I45">
        <v>38</v>
      </c>
      <c r="J45" s="2">
        <v>89365</v>
      </c>
      <c r="K45">
        <f t="shared" si="1"/>
        <v>1.2041715771787385</v>
      </c>
      <c r="L45">
        <v>2</v>
      </c>
      <c r="M45">
        <v>2.1800000000000002</v>
      </c>
    </row>
    <row r="46" spans="3:13" x14ac:dyDescent="0.25">
      <c r="C46">
        <v>39</v>
      </c>
      <c r="D46" s="9">
        <v>16756</v>
      </c>
      <c r="E46">
        <f t="shared" si="0"/>
        <v>0.63447586447147208</v>
      </c>
      <c r="F46">
        <v>2</v>
      </c>
      <c r="G46">
        <v>1.93</v>
      </c>
      <c r="I46">
        <v>39</v>
      </c>
      <c r="J46" s="2">
        <v>70726</v>
      </c>
      <c r="K46">
        <f t="shared" si="1"/>
        <v>0.95301559858494322</v>
      </c>
      <c r="L46">
        <v>2</v>
      </c>
      <c r="M46">
        <v>2.19</v>
      </c>
    </row>
    <row r="47" spans="3:13" x14ac:dyDescent="0.25">
      <c r="C47">
        <v>40</v>
      </c>
      <c r="D47" s="9">
        <v>16726</v>
      </c>
      <c r="E47">
        <f t="shared" si="0"/>
        <v>0.63333989670266422</v>
      </c>
      <c r="F47">
        <v>2</v>
      </c>
      <c r="G47">
        <v>1.94</v>
      </c>
      <c r="I47">
        <v>40</v>
      </c>
      <c r="J47" s="2">
        <v>57565</v>
      </c>
      <c r="K47">
        <f t="shared" si="1"/>
        <v>0.77567433380287676</v>
      </c>
      <c r="L47">
        <v>2</v>
      </c>
      <c r="M47">
        <v>2.2000000000000002</v>
      </c>
    </row>
    <row r="48" spans="3:13" x14ac:dyDescent="0.25">
      <c r="C48">
        <v>41</v>
      </c>
      <c r="D48" s="9">
        <v>14026</v>
      </c>
      <c r="E48">
        <f t="shared" si="0"/>
        <v>0.53110279750995859</v>
      </c>
      <c r="F48">
        <v>2</v>
      </c>
      <c r="G48">
        <v>1.95</v>
      </c>
      <c r="I48">
        <v>41</v>
      </c>
      <c r="J48" s="2">
        <v>68957</v>
      </c>
      <c r="K48">
        <f t="shared" si="1"/>
        <v>0.9291787550776508</v>
      </c>
      <c r="L48">
        <v>2</v>
      </c>
      <c r="M48">
        <v>2.21</v>
      </c>
    </row>
    <row r="49" spans="3:13" x14ac:dyDescent="0.25">
      <c r="C49">
        <v>42</v>
      </c>
      <c r="D49" s="9">
        <v>12351</v>
      </c>
      <c r="E49">
        <f t="shared" si="0"/>
        <v>0.46767793041818762</v>
      </c>
      <c r="F49">
        <v>2</v>
      </c>
      <c r="G49">
        <v>1.96</v>
      </c>
      <c r="I49">
        <v>42</v>
      </c>
      <c r="J49" s="2">
        <v>88120</v>
      </c>
      <c r="K49">
        <f t="shared" si="1"/>
        <v>1.1873955058578911</v>
      </c>
      <c r="L49">
        <v>2</v>
      </c>
      <c r="M49">
        <v>2.21999999999999</v>
      </c>
    </row>
    <row r="50" spans="3:13" x14ac:dyDescent="0.25">
      <c r="C50">
        <v>43</v>
      </c>
      <c r="D50" s="9">
        <v>15451</v>
      </c>
      <c r="E50">
        <f t="shared" si="0"/>
        <v>0.58506126652833101</v>
      </c>
      <c r="F50">
        <v>2</v>
      </c>
      <c r="G50">
        <v>1.97</v>
      </c>
      <c r="I50">
        <v>43</v>
      </c>
      <c r="J50" s="2">
        <v>103625</v>
      </c>
      <c r="K50">
        <f t="shared" si="1"/>
        <v>1.3963215988938262</v>
      </c>
      <c r="L50">
        <v>2</v>
      </c>
      <c r="M50">
        <v>2.23</v>
      </c>
    </row>
    <row r="51" spans="3:13" x14ac:dyDescent="0.25">
      <c r="C51">
        <v>44</v>
      </c>
      <c r="D51" s="9">
        <v>19398</v>
      </c>
      <c r="E51">
        <f t="shared" si="0"/>
        <v>0.73451675931114913</v>
      </c>
      <c r="F51">
        <v>2</v>
      </c>
      <c r="G51">
        <v>1.98</v>
      </c>
      <c r="I51">
        <v>44</v>
      </c>
      <c r="J51" s="2">
        <v>81075</v>
      </c>
      <c r="K51">
        <f t="shared" si="1"/>
        <v>1.0924658492672323</v>
      </c>
      <c r="L51">
        <v>2</v>
      </c>
      <c r="M51">
        <v>2.23999999999999</v>
      </c>
    </row>
    <row r="52" spans="3:13" x14ac:dyDescent="0.25">
      <c r="C52">
        <v>45</v>
      </c>
      <c r="D52" s="9">
        <v>18240</v>
      </c>
      <c r="E52">
        <f t="shared" si="0"/>
        <v>0.69066840343516656</v>
      </c>
      <c r="F52">
        <v>2</v>
      </c>
      <c r="G52">
        <v>1.99</v>
      </c>
      <c r="I52">
        <v>45</v>
      </c>
      <c r="J52" s="2">
        <v>77065</v>
      </c>
      <c r="K52">
        <f t="shared" si="1"/>
        <v>1.0384320773824145</v>
      </c>
      <c r="L52">
        <v>2</v>
      </c>
      <c r="M52">
        <v>2.24999999999998</v>
      </c>
    </row>
    <row r="53" spans="3:13" x14ac:dyDescent="0.25">
      <c r="C53">
        <v>46</v>
      </c>
      <c r="D53" s="70">
        <v>10921</v>
      </c>
      <c r="E53">
        <f t="shared" si="0"/>
        <v>0.41353013343834721</v>
      </c>
      <c r="F53">
        <v>3</v>
      </c>
      <c r="G53">
        <v>2.75</v>
      </c>
      <c r="I53">
        <v>46</v>
      </c>
      <c r="J53" s="70">
        <v>49404</v>
      </c>
      <c r="K53">
        <f t="shared" si="1"/>
        <v>0.66570684942581992</v>
      </c>
      <c r="L53">
        <v>3</v>
      </c>
      <c r="M53">
        <v>3</v>
      </c>
    </row>
    <row r="54" spans="3:13" x14ac:dyDescent="0.25">
      <c r="C54">
        <v>47</v>
      </c>
      <c r="D54" s="70">
        <v>11670</v>
      </c>
      <c r="E54">
        <f t="shared" si="0"/>
        <v>0.44189146206624963</v>
      </c>
      <c r="F54">
        <v>3</v>
      </c>
      <c r="G54">
        <v>2.7625000000000002</v>
      </c>
      <c r="I54">
        <v>47</v>
      </c>
      <c r="J54" s="70">
        <v>30729</v>
      </c>
      <c r="K54">
        <f t="shared" si="1"/>
        <v>0.41406577961310864</v>
      </c>
      <c r="L54">
        <v>3</v>
      </c>
      <c r="M54">
        <v>3.0125000000000002</v>
      </c>
    </row>
    <row r="55" spans="3:13" x14ac:dyDescent="0.25">
      <c r="C55">
        <v>48</v>
      </c>
      <c r="D55" s="70">
        <v>11922</v>
      </c>
      <c r="E55">
        <f t="shared" si="0"/>
        <v>0.45143359132423549</v>
      </c>
      <c r="F55">
        <v>3</v>
      </c>
      <c r="G55">
        <v>2.7749999999999999</v>
      </c>
      <c r="I55">
        <v>48</v>
      </c>
      <c r="J55" s="70">
        <v>44783</v>
      </c>
      <c r="K55">
        <f t="shared" si="1"/>
        <v>0.60344000157550992</v>
      </c>
      <c r="L55">
        <v>3</v>
      </c>
      <c r="M55">
        <v>3.0249999999999999</v>
      </c>
    </row>
    <row r="56" spans="3:13" x14ac:dyDescent="0.25">
      <c r="C56">
        <v>49</v>
      </c>
      <c r="D56" s="70">
        <v>12386</v>
      </c>
      <c r="E56">
        <f t="shared" si="0"/>
        <v>0.4690032261484634</v>
      </c>
      <c r="F56">
        <v>3</v>
      </c>
      <c r="G56">
        <v>2.7875000000000001</v>
      </c>
      <c r="I56">
        <v>49</v>
      </c>
      <c r="J56" s="70">
        <v>40886</v>
      </c>
      <c r="K56">
        <f t="shared" si="1"/>
        <v>0.55092887712784533</v>
      </c>
      <c r="L56">
        <v>3</v>
      </c>
      <c r="M56">
        <v>3.0375000000000001</v>
      </c>
    </row>
    <row r="57" spans="3:13" x14ac:dyDescent="0.25">
      <c r="C57">
        <v>50</v>
      </c>
      <c r="D57" s="70">
        <v>11190</v>
      </c>
      <c r="E57">
        <f t="shared" si="0"/>
        <v>0.42371597776532421</v>
      </c>
      <c r="F57">
        <v>3</v>
      </c>
      <c r="G57">
        <v>2.8</v>
      </c>
      <c r="I57">
        <v>50</v>
      </c>
      <c r="J57" s="70">
        <v>35573</v>
      </c>
      <c r="K57">
        <f t="shared" si="1"/>
        <v>0.47933749806948206</v>
      </c>
      <c r="L57">
        <v>3</v>
      </c>
      <c r="M57">
        <v>3.05</v>
      </c>
    </row>
    <row r="58" spans="3:13" x14ac:dyDescent="0.25">
      <c r="C58">
        <v>51</v>
      </c>
      <c r="D58" s="70">
        <v>12203</v>
      </c>
      <c r="E58">
        <f t="shared" si="0"/>
        <v>0.4620738227587356</v>
      </c>
      <c r="F58">
        <v>3</v>
      </c>
      <c r="G58">
        <v>2.8125</v>
      </c>
      <c r="I58">
        <v>51</v>
      </c>
      <c r="J58" s="70">
        <v>35212</v>
      </c>
      <c r="K58">
        <f t="shared" si="1"/>
        <v>0.47447311112424034</v>
      </c>
      <c r="L58">
        <v>3</v>
      </c>
      <c r="M58">
        <v>3.0625</v>
      </c>
    </row>
    <row r="59" spans="3:13" x14ac:dyDescent="0.25">
      <c r="C59">
        <v>52</v>
      </c>
      <c r="D59" s="70">
        <v>10966</v>
      </c>
      <c r="E59">
        <f t="shared" si="0"/>
        <v>0.41523408509155901</v>
      </c>
      <c r="F59">
        <v>3</v>
      </c>
      <c r="G59">
        <v>2.8250000000000002</v>
      </c>
      <c r="I59">
        <v>52</v>
      </c>
      <c r="J59" s="70">
        <v>34952</v>
      </c>
      <c r="K59">
        <f t="shared" si="1"/>
        <v>0.47096967454317984</v>
      </c>
      <c r="L59">
        <v>3</v>
      </c>
      <c r="M59">
        <v>3.0750000000000002</v>
      </c>
    </row>
    <row r="60" spans="3:13" x14ac:dyDescent="0.25">
      <c r="C60">
        <v>53</v>
      </c>
      <c r="D60" s="70">
        <v>12939</v>
      </c>
      <c r="E60">
        <f t="shared" si="0"/>
        <v>0.48994289868682123</v>
      </c>
      <c r="F60">
        <v>3</v>
      </c>
      <c r="G60">
        <v>2.8374999999999999</v>
      </c>
      <c r="I60">
        <v>53</v>
      </c>
      <c r="J60" s="70">
        <v>53917</v>
      </c>
      <c r="K60">
        <f t="shared" si="1"/>
        <v>0.72651842361938168</v>
      </c>
      <c r="L60">
        <v>3</v>
      </c>
      <c r="M60">
        <v>3.0874999999999999</v>
      </c>
    </row>
    <row r="61" spans="3:13" x14ac:dyDescent="0.25">
      <c r="C61">
        <v>54</v>
      </c>
      <c r="D61" s="70">
        <v>12221</v>
      </c>
      <c r="E61">
        <f t="shared" si="0"/>
        <v>0.46275540342002031</v>
      </c>
      <c r="F61">
        <v>3</v>
      </c>
      <c r="G61">
        <v>2.85</v>
      </c>
      <c r="I61">
        <v>54</v>
      </c>
      <c r="J61" s="70">
        <v>36659</v>
      </c>
      <c r="K61">
        <f t="shared" si="1"/>
        <v>0.49397108317345018</v>
      </c>
      <c r="L61">
        <v>3</v>
      </c>
      <c r="M61">
        <v>3.1</v>
      </c>
    </row>
    <row r="62" spans="3:13" x14ac:dyDescent="0.25">
      <c r="C62">
        <v>55</v>
      </c>
      <c r="D62" s="70">
        <v>10582</v>
      </c>
      <c r="E62">
        <f t="shared" si="0"/>
        <v>0.40069369765081864</v>
      </c>
      <c r="F62">
        <v>3</v>
      </c>
      <c r="G62">
        <v>2.8624999999999998</v>
      </c>
      <c r="I62">
        <v>55</v>
      </c>
      <c r="J62" s="70">
        <v>36447</v>
      </c>
      <c r="K62">
        <f t="shared" si="1"/>
        <v>0.49111443488427775</v>
      </c>
      <c r="L62">
        <v>3</v>
      </c>
      <c r="M62">
        <v>3.1124999999999998</v>
      </c>
    </row>
    <row r="63" spans="3:13" x14ac:dyDescent="0.25">
      <c r="C63">
        <v>56</v>
      </c>
      <c r="D63" s="70">
        <v>11758</v>
      </c>
      <c r="E63">
        <f t="shared" si="0"/>
        <v>0.44522363418808597</v>
      </c>
      <c r="F63">
        <v>3</v>
      </c>
      <c r="G63">
        <v>2.875</v>
      </c>
      <c r="I63">
        <v>56</v>
      </c>
      <c r="J63" s="70">
        <v>38683</v>
      </c>
      <c r="K63">
        <f t="shared" si="1"/>
        <v>0.52124398948139805</v>
      </c>
      <c r="L63">
        <v>3</v>
      </c>
      <c r="M63">
        <v>3.125</v>
      </c>
    </row>
    <row r="64" spans="3:13" x14ac:dyDescent="0.25">
      <c r="C64">
        <v>57</v>
      </c>
      <c r="D64" s="70">
        <v>12032</v>
      </c>
      <c r="E64">
        <f t="shared" si="0"/>
        <v>0.45559880647653089</v>
      </c>
      <c r="F64">
        <v>3</v>
      </c>
      <c r="G64">
        <v>2.8875000000000002</v>
      </c>
      <c r="I64">
        <v>57</v>
      </c>
      <c r="J64" s="70">
        <v>35890</v>
      </c>
      <c r="K64">
        <f t="shared" si="1"/>
        <v>0.48360899574715965</v>
      </c>
      <c r="L64">
        <v>3</v>
      </c>
      <c r="M64">
        <v>3.1375000000000002</v>
      </c>
    </row>
    <row r="65" spans="3:13" x14ac:dyDescent="0.25">
      <c r="C65">
        <v>58</v>
      </c>
      <c r="D65" s="70">
        <v>12522</v>
      </c>
      <c r="E65">
        <f t="shared" si="0"/>
        <v>0.47415294670039226</v>
      </c>
      <c r="F65">
        <v>3</v>
      </c>
      <c r="G65">
        <v>2.9</v>
      </c>
      <c r="I65">
        <v>58</v>
      </c>
      <c r="J65" s="70">
        <v>37561</v>
      </c>
      <c r="K65">
        <f t="shared" si="1"/>
        <v>0.50612531315851395</v>
      </c>
      <c r="L65">
        <v>3</v>
      </c>
      <c r="M65">
        <v>3.15</v>
      </c>
    </row>
    <row r="66" spans="3:13" x14ac:dyDescent="0.25">
      <c r="C66">
        <v>59</v>
      </c>
      <c r="D66" s="70">
        <v>11663</v>
      </c>
      <c r="E66">
        <f t="shared" si="0"/>
        <v>0.44162640292019445</v>
      </c>
      <c r="F66">
        <v>3</v>
      </c>
      <c r="G66">
        <v>2.9125000000000001</v>
      </c>
      <c r="I66">
        <v>59</v>
      </c>
      <c r="J66" s="70">
        <v>44986</v>
      </c>
      <c r="K66">
        <f t="shared" si="1"/>
        <v>0.60617537705995328</v>
      </c>
      <c r="L66">
        <v>3</v>
      </c>
      <c r="M66">
        <v>3.1625000000000001</v>
      </c>
    </row>
    <row r="67" spans="3:13" x14ac:dyDescent="0.25">
      <c r="C67">
        <v>60</v>
      </c>
      <c r="D67" s="70">
        <v>10836</v>
      </c>
      <c r="E67">
        <f t="shared" si="0"/>
        <v>0.4103115580933917</v>
      </c>
      <c r="F67">
        <v>3</v>
      </c>
      <c r="G67">
        <v>2.9249999999999998</v>
      </c>
      <c r="I67">
        <v>60</v>
      </c>
      <c r="J67" s="70">
        <v>38722</v>
      </c>
      <c r="K67">
        <f t="shared" si="1"/>
        <v>0.52176950496855712</v>
      </c>
      <c r="L67">
        <v>3</v>
      </c>
      <c r="M67">
        <v>3.1749999999999998</v>
      </c>
    </row>
    <row r="68" spans="3:13" x14ac:dyDescent="0.25">
      <c r="C68">
        <v>61</v>
      </c>
      <c r="D68" s="65">
        <v>10715</v>
      </c>
      <c r="E68">
        <f t="shared" si="0"/>
        <v>0.40572982142586672</v>
      </c>
      <c r="F68">
        <v>3</v>
      </c>
      <c r="G68">
        <v>2.9375</v>
      </c>
      <c r="I68">
        <v>61</v>
      </c>
      <c r="J68" s="65">
        <v>48545</v>
      </c>
      <c r="K68">
        <f t="shared" si="1"/>
        <v>0.65413203395223918</v>
      </c>
      <c r="L68">
        <v>3</v>
      </c>
      <c r="M68">
        <v>3.1875</v>
      </c>
    </row>
    <row r="69" spans="3:13" x14ac:dyDescent="0.25">
      <c r="C69">
        <v>62</v>
      </c>
      <c r="D69" s="65">
        <v>10796</v>
      </c>
      <c r="E69">
        <f t="shared" si="0"/>
        <v>0.40879693440164788</v>
      </c>
      <c r="F69">
        <v>3</v>
      </c>
      <c r="G69">
        <v>2.95</v>
      </c>
      <c r="I69">
        <v>62</v>
      </c>
      <c r="J69" s="65">
        <v>35427</v>
      </c>
      <c r="K69">
        <f t="shared" si="1"/>
        <v>0.47737018368165579</v>
      </c>
      <c r="L69">
        <v>3</v>
      </c>
      <c r="M69">
        <v>3.2</v>
      </c>
    </row>
    <row r="70" spans="3:13" x14ac:dyDescent="0.25">
      <c r="C70">
        <v>63</v>
      </c>
      <c r="D70" s="65">
        <v>10508</v>
      </c>
      <c r="E70">
        <f t="shared" si="0"/>
        <v>0.39789164382109266</v>
      </c>
      <c r="F70">
        <v>3</v>
      </c>
      <c r="G70">
        <v>2.9624999999999999</v>
      </c>
      <c r="I70">
        <v>63</v>
      </c>
      <c r="J70" s="65">
        <v>45024</v>
      </c>
      <c r="K70">
        <f t="shared" si="1"/>
        <v>0.60668741779103141</v>
      </c>
      <c r="L70">
        <v>3</v>
      </c>
      <c r="M70">
        <v>3.2124999999999999</v>
      </c>
    </row>
    <row r="71" spans="3:13" x14ac:dyDescent="0.25">
      <c r="C71">
        <v>64</v>
      </c>
      <c r="D71" s="65">
        <v>12736</v>
      </c>
      <c r="E71">
        <f t="shared" si="0"/>
        <v>0.48225618345122151</v>
      </c>
      <c r="F71">
        <v>3</v>
      </c>
      <c r="G71">
        <v>2.9750000000000001</v>
      </c>
      <c r="I71">
        <v>64</v>
      </c>
      <c r="J71" s="65">
        <v>39164</v>
      </c>
      <c r="K71">
        <f t="shared" si="1"/>
        <v>0.52772534715635999</v>
      </c>
      <c r="L71">
        <v>3</v>
      </c>
      <c r="M71">
        <v>3.2250000000000001</v>
      </c>
    </row>
    <row r="72" spans="3:13" x14ac:dyDescent="0.25">
      <c r="C72">
        <v>65</v>
      </c>
      <c r="D72" s="65">
        <v>11149</v>
      </c>
      <c r="E72">
        <f t="shared" si="0"/>
        <v>0.42216348848128682</v>
      </c>
      <c r="F72">
        <v>3</v>
      </c>
      <c r="G72">
        <v>2.9874999999999998</v>
      </c>
      <c r="I72">
        <v>65</v>
      </c>
      <c r="J72" s="65">
        <v>34802</v>
      </c>
      <c r="K72">
        <f t="shared" si="1"/>
        <v>0.46894846113102956</v>
      </c>
      <c r="L72">
        <v>3</v>
      </c>
      <c r="M72">
        <v>3.2374999999999998</v>
      </c>
    </row>
    <row r="73" spans="3:13" x14ac:dyDescent="0.25">
      <c r="D73" s="2">
        <f>AVERAGE(D8:D72)</f>
        <v>26409.200000000001</v>
      </c>
      <c r="J73" s="2">
        <f>AVERAGE(J8:J72)</f>
        <v>74212.846153846156</v>
      </c>
    </row>
    <row r="74" spans="3:13" x14ac:dyDescent="0.25">
      <c r="J74" s="2"/>
    </row>
    <row r="75" spans="3:13" x14ac:dyDescent="0.25">
      <c r="J75" s="2"/>
    </row>
    <row r="76" spans="3:13" x14ac:dyDescent="0.25">
      <c r="J76" s="2"/>
    </row>
    <row r="77" spans="3:13" x14ac:dyDescent="0.25">
      <c r="J77" s="2"/>
    </row>
    <row r="78" spans="3:13" x14ac:dyDescent="0.25">
      <c r="J78" s="2"/>
    </row>
    <row r="79" spans="3:13" x14ac:dyDescent="0.25">
      <c r="J79" s="2"/>
    </row>
    <row r="80" spans="3:13" x14ac:dyDescent="0.25">
      <c r="J80" s="2"/>
    </row>
    <row r="81" spans="10:10" x14ac:dyDescent="0.25">
      <c r="J81" s="2"/>
    </row>
    <row r="82" spans="10:10" x14ac:dyDescent="0.25">
      <c r="J82" s="2"/>
    </row>
    <row r="83" spans="10:10" x14ac:dyDescent="0.25">
      <c r="J83" s="2"/>
    </row>
    <row r="84" spans="10:10" x14ac:dyDescent="0.25">
      <c r="J84" s="2"/>
    </row>
    <row r="85" spans="10:10" x14ac:dyDescent="0.25">
      <c r="J85" s="2"/>
    </row>
    <row r="86" spans="10:10" x14ac:dyDescent="0.25">
      <c r="J86" s="2"/>
    </row>
    <row r="87" spans="10:10" x14ac:dyDescent="0.25">
      <c r="J87" s="2"/>
    </row>
    <row r="88" spans="10:10" x14ac:dyDescent="0.25">
      <c r="J88" s="2"/>
    </row>
    <row r="89" spans="10:10" x14ac:dyDescent="0.25">
      <c r="J89" s="2"/>
    </row>
    <row r="90" spans="10:10" x14ac:dyDescent="0.25">
      <c r="J90" s="2"/>
    </row>
    <row r="91" spans="10:10" x14ac:dyDescent="0.25">
      <c r="J91" s="2"/>
    </row>
    <row r="92" spans="10:10" x14ac:dyDescent="0.25">
      <c r="J92" s="2"/>
    </row>
    <row r="93" spans="10:10" x14ac:dyDescent="0.25">
      <c r="J93" s="2"/>
    </row>
    <row r="94" spans="10:10" x14ac:dyDescent="0.25">
      <c r="J94" s="2"/>
    </row>
    <row r="95" spans="10:10" x14ac:dyDescent="0.25">
      <c r="J95" s="2"/>
    </row>
    <row r="96" spans="10:10" x14ac:dyDescent="0.25">
      <c r="J96" s="2"/>
    </row>
    <row r="97" spans="10:10" x14ac:dyDescent="0.25">
      <c r="J97" s="2"/>
    </row>
    <row r="98" spans="10:10" x14ac:dyDescent="0.25">
      <c r="J98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4"/>
  <sheetViews>
    <sheetView zoomScale="50" workbookViewId="0">
      <selection activeCell="J1" sqref="J1"/>
    </sheetView>
  </sheetViews>
  <sheetFormatPr defaultColWidth="11" defaultRowHeight="15.75" x14ac:dyDescent="0.25"/>
  <cols>
    <col min="2" max="2" width="10.875" style="11"/>
    <col min="3" max="3" width="17.125" bestFit="1" customWidth="1"/>
    <col min="4" max="4" width="16.375" bestFit="1" customWidth="1"/>
    <col min="5" max="5" width="11" bestFit="1" customWidth="1"/>
    <col min="6" max="6" width="16.375" bestFit="1" customWidth="1"/>
    <col min="7" max="7" width="16.875" customWidth="1"/>
    <col min="8" max="8" width="10.875" style="12"/>
    <col min="9" max="9" width="15" customWidth="1"/>
    <col min="10" max="10" width="16.375" bestFit="1" customWidth="1"/>
    <col min="11" max="11" width="11.125" bestFit="1" customWidth="1"/>
    <col min="12" max="12" width="16.375" bestFit="1" customWidth="1"/>
    <col min="13" max="13" width="17.125" bestFit="1" customWidth="1"/>
    <col min="15" max="15" width="10.875" style="14"/>
    <col min="16" max="16" width="11.125" bestFit="1" customWidth="1"/>
    <col min="17" max="17" width="16.375" bestFit="1" customWidth="1"/>
    <col min="18" max="18" width="11.125" bestFit="1" customWidth="1"/>
    <col min="19" max="19" width="16.375" bestFit="1" customWidth="1"/>
    <col min="23" max="23" width="13.625" customWidth="1"/>
  </cols>
  <sheetData>
    <row r="1" spans="1:19" x14ac:dyDescent="0.25">
      <c r="A1" t="s">
        <v>15</v>
      </c>
      <c r="J1" s="15"/>
    </row>
    <row r="2" spans="1:19" x14ac:dyDescent="0.25">
      <c r="A2" s="21" t="s">
        <v>41</v>
      </c>
      <c r="D2" t="s">
        <v>0</v>
      </c>
      <c r="E2" t="s">
        <v>11</v>
      </c>
      <c r="F2" t="s">
        <v>12</v>
      </c>
      <c r="J2" t="s">
        <v>0</v>
      </c>
      <c r="K2" t="s">
        <v>11</v>
      </c>
      <c r="L2" t="s">
        <v>12</v>
      </c>
      <c r="Q2" t="s">
        <v>0</v>
      </c>
      <c r="R2" t="s">
        <v>11</v>
      </c>
      <c r="S2" t="s">
        <v>12</v>
      </c>
    </row>
    <row r="3" spans="1:19" x14ac:dyDescent="0.25">
      <c r="A3" s="21"/>
      <c r="B3" s="11" t="s">
        <v>1</v>
      </c>
      <c r="C3">
        <v>1</v>
      </c>
      <c r="D3">
        <v>173</v>
      </c>
      <c r="E3">
        <v>45</v>
      </c>
      <c r="F3">
        <v>144</v>
      </c>
      <c r="H3" s="12" t="s">
        <v>6</v>
      </c>
      <c r="I3">
        <v>1</v>
      </c>
      <c r="J3">
        <v>81</v>
      </c>
      <c r="K3">
        <v>13</v>
      </c>
      <c r="L3">
        <v>84</v>
      </c>
      <c r="O3" s="14" t="s">
        <v>7</v>
      </c>
      <c r="P3">
        <v>1</v>
      </c>
      <c r="Q3">
        <v>153</v>
      </c>
      <c r="R3">
        <v>32</v>
      </c>
      <c r="S3">
        <v>111</v>
      </c>
    </row>
    <row r="4" spans="1:19" x14ac:dyDescent="0.25">
      <c r="A4" s="21"/>
      <c r="C4">
        <v>2</v>
      </c>
      <c r="D4">
        <v>170</v>
      </c>
      <c r="E4">
        <v>35</v>
      </c>
      <c r="F4">
        <v>106</v>
      </c>
      <c r="I4">
        <v>2</v>
      </c>
      <c r="J4">
        <v>92</v>
      </c>
      <c r="K4">
        <v>12</v>
      </c>
      <c r="L4">
        <v>66</v>
      </c>
      <c r="P4">
        <v>2</v>
      </c>
      <c r="Q4">
        <v>151</v>
      </c>
      <c r="R4">
        <v>41</v>
      </c>
      <c r="S4">
        <v>149</v>
      </c>
    </row>
    <row r="5" spans="1:19" x14ac:dyDescent="0.25">
      <c r="A5" s="21"/>
      <c r="C5">
        <v>3</v>
      </c>
      <c r="D5">
        <v>111</v>
      </c>
      <c r="E5">
        <v>53</v>
      </c>
      <c r="F5">
        <v>232</v>
      </c>
      <c r="I5">
        <v>3</v>
      </c>
      <c r="J5">
        <v>64</v>
      </c>
      <c r="K5">
        <v>6</v>
      </c>
      <c r="L5">
        <v>82</v>
      </c>
      <c r="P5">
        <v>3</v>
      </c>
      <c r="Q5">
        <v>115</v>
      </c>
      <c r="R5">
        <v>41</v>
      </c>
      <c r="S5">
        <v>229</v>
      </c>
    </row>
    <row r="6" spans="1:19" x14ac:dyDescent="0.25">
      <c r="A6" s="21"/>
      <c r="C6" t="s">
        <v>2</v>
      </c>
      <c r="D6">
        <f>SUM(D3:D5)</f>
        <v>454</v>
      </c>
      <c r="E6">
        <f>SUM(E3:E5)</f>
        <v>133</v>
      </c>
      <c r="F6">
        <f>AVERAGE(F3:F5)</f>
        <v>160.66666666666666</v>
      </c>
      <c r="I6" t="s">
        <v>2</v>
      </c>
      <c r="J6">
        <f>SUM(J3:J5)</f>
        <v>237</v>
      </c>
      <c r="K6">
        <f>SUM(K3:K5)</f>
        <v>31</v>
      </c>
      <c r="L6">
        <f>AVERAGE(L3:L5)</f>
        <v>77.333333333333329</v>
      </c>
      <c r="P6" t="s">
        <v>2</v>
      </c>
      <c r="Q6">
        <f>SUM(Q3:Q5)</f>
        <v>419</v>
      </c>
      <c r="R6">
        <f>SUM(R3:R5)</f>
        <v>114</v>
      </c>
      <c r="S6">
        <f>AVERAGE(S3:S5)</f>
        <v>163</v>
      </c>
    </row>
    <row r="7" spans="1:19" x14ac:dyDescent="0.25">
      <c r="A7" s="21"/>
      <c r="C7" t="s">
        <v>3</v>
      </c>
      <c r="D7">
        <f>(E6/D6)*100</f>
        <v>29.295154185022028</v>
      </c>
      <c r="E7" s="1" t="s">
        <v>16</v>
      </c>
      <c r="F7">
        <f>F6/3.875</f>
        <v>41.462365591397848</v>
      </c>
      <c r="I7" t="s">
        <v>3</v>
      </c>
      <c r="J7">
        <f>(K6/J6)*100</f>
        <v>13.080168776371309</v>
      </c>
      <c r="L7">
        <f>L6/3.875</f>
        <v>19.956989247311828</v>
      </c>
      <c r="P7" t="s">
        <v>3</v>
      </c>
      <c r="Q7">
        <f>(R6/Q6)*100</f>
        <v>27.207637231503579</v>
      </c>
      <c r="S7">
        <f>S6/3.875</f>
        <v>42.064516129032256</v>
      </c>
    </row>
    <row r="8" spans="1:19" x14ac:dyDescent="0.25">
      <c r="A8" s="21"/>
      <c r="B8" s="11" t="s">
        <v>4</v>
      </c>
      <c r="C8">
        <v>1</v>
      </c>
      <c r="D8">
        <v>81</v>
      </c>
      <c r="E8">
        <v>6</v>
      </c>
      <c r="F8">
        <v>90</v>
      </c>
      <c r="O8" s="14" t="s">
        <v>8</v>
      </c>
      <c r="P8">
        <v>1</v>
      </c>
      <c r="Q8">
        <v>99</v>
      </c>
      <c r="R8">
        <v>22</v>
      </c>
      <c r="S8">
        <v>135</v>
      </c>
    </row>
    <row r="9" spans="1:19" x14ac:dyDescent="0.25">
      <c r="A9" s="21"/>
      <c r="C9">
        <v>2</v>
      </c>
      <c r="D9">
        <v>53</v>
      </c>
      <c r="E9">
        <v>9</v>
      </c>
      <c r="F9">
        <v>125</v>
      </c>
      <c r="P9">
        <v>2</v>
      </c>
      <c r="Q9">
        <v>54</v>
      </c>
      <c r="R9">
        <v>12</v>
      </c>
      <c r="S9">
        <v>141</v>
      </c>
    </row>
    <row r="10" spans="1:19" x14ac:dyDescent="0.25">
      <c r="A10" s="21"/>
      <c r="C10">
        <v>3</v>
      </c>
      <c r="D10">
        <v>95</v>
      </c>
      <c r="E10">
        <v>15</v>
      </c>
      <c r="F10">
        <v>150</v>
      </c>
      <c r="H10" s="12" t="s">
        <v>10</v>
      </c>
      <c r="I10">
        <v>1</v>
      </c>
      <c r="J10">
        <v>0</v>
      </c>
      <c r="K10">
        <v>0</v>
      </c>
      <c r="L10">
        <v>53</v>
      </c>
      <c r="P10">
        <v>3</v>
      </c>
      <c r="Q10">
        <v>94</v>
      </c>
      <c r="R10">
        <v>23</v>
      </c>
      <c r="S10">
        <v>234</v>
      </c>
    </row>
    <row r="11" spans="1:19" x14ac:dyDescent="0.25">
      <c r="A11" s="21"/>
      <c r="C11" t="s">
        <v>2</v>
      </c>
      <c r="D11">
        <f>SUM(D8:D10)</f>
        <v>229</v>
      </c>
      <c r="E11">
        <f>SUM(E8:E10)</f>
        <v>30</v>
      </c>
      <c r="F11">
        <f>AVERAGE(F8:F10)</f>
        <v>121.66666666666667</v>
      </c>
      <c r="I11">
        <v>2</v>
      </c>
      <c r="J11">
        <v>0</v>
      </c>
      <c r="K11">
        <v>0</v>
      </c>
      <c r="L11">
        <v>111</v>
      </c>
      <c r="P11" t="s">
        <v>2</v>
      </c>
      <c r="Q11">
        <f>SUM(Q8:Q10)</f>
        <v>247</v>
      </c>
      <c r="R11">
        <f>SUM(R8:R10)</f>
        <v>57</v>
      </c>
      <c r="S11">
        <f>AVERAGE(S8:S10)</f>
        <v>170</v>
      </c>
    </row>
    <row r="12" spans="1:19" x14ac:dyDescent="0.25">
      <c r="A12" s="21"/>
      <c r="C12" t="s">
        <v>3</v>
      </c>
      <c r="D12">
        <f>(E11/D11)*100</f>
        <v>13.100436681222707</v>
      </c>
      <c r="E12" s="1" t="s">
        <v>16</v>
      </c>
      <c r="F12">
        <f>F11/3.875</f>
        <v>31.397849462365592</v>
      </c>
      <c r="I12">
        <v>3</v>
      </c>
      <c r="J12">
        <v>0</v>
      </c>
      <c r="K12">
        <v>0</v>
      </c>
      <c r="L12">
        <v>99</v>
      </c>
      <c r="P12" t="s">
        <v>3</v>
      </c>
      <c r="Q12">
        <f>(R11/Q11)*100</f>
        <v>23.076923076923077</v>
      </c>
      <c r="S12">
        <f>S11/3.875</f>
        <v>43.87096774193548</v>
      </c>
    </row>
    <row r="13" spans="1:19" x14ac:dyDescent="0.25">
      <c r="A13" s="21"/>
      <c r="B13" s="11" t="s">
        <v>5</v>
      </c>
      <c r="C13">
        <v>1</v>
      </c>
      <c r="D13">
        <v>141</v>
      </c>
      <c r="E13">
        <v>13</v>
      </c>
      <c r="F13">
        <v>42</v>
      </c>
      <c r="I13" t="s">
        <v>2</v>
      </c>
      <c r="J13">
        <f>SUM(J10:J12)</f>
        <v>0</v>
      </c>
      <c r="K13">
        <f>SUM(K10:K12)</f>
        <v>0</v>
      </c>
      <c r="L13">
        <f>AVERAGE(L10:L12)</f>
        <v>87.666666666666671</v>
      </c>
      <c r="O13" s="14" t="s">
        <v>9</v>
      </c>
      <c r="P13">
        <v>1</v>
      </c>
      <c r="Q13">
        <v>98</v>
      </c>
      <c r="R13">
        <v>16</v>
      </c>
      <c r="S13">
        <v>43</v>
      </c>
    </row>
    <row r="14" spans="1:19" x14ac:dyDescent="0.25">
      <c r="A14" s="21"/>
      <c r="C14">
        <v>2</v>
      </c>
      <c r="D14" s="10">
        <v>52</v>
      </c>
      <c r="E14" s="10">
        <v>0</v>
      </c>
      <c r="F14" s="10">
        <v>0</v>
      </c>
      <c r="G14" t="s">
        <v>14</v>
      </c>
      <c r="K14" s="1" t="s">
        <v>16</v>
      </c>
      <c r="L14">
        <f>L13/3.875</f>
        <v>22.623655913978496</v>
      </c>
      <c r="P14">
        <v>2</v>
      </c>
      <c r="Q14">
        <v>54</v>
      </c>
      <c r="R14">
        <v>11</v>
      </c>
      <c r="S14">
        <v>82</v>
      </c>
    </row>
    <row r="15" spans="1:19" x14ac:dyDescent="0.25">
      <c r="A15" s="21"/>
      <c r="C15">
        <v>3</v>
      </c>
      <c r="D15">
        <v>74</v>
      </c>
      <c r="E15">
        <v>14</v>
      </c>
      <c r="F15">
        <v>52</v>
      </c>
      <c r="G15" t="s">
        <v>13</v>
      </c>
      <c r="P15">
        <v>3</v>
      </c>
      <c r="Q15">
        <v>89</v>
      </c>
      <c r="R15">
        <v>20</v>
      </c>
      <c r="S15">
        <v>81</v>
      </c>
    </row>
    <row r="16" spans="1:19" x14ac:dyDescent="0.25">
      <c r="A16" s="21"/>
      <c r="C16" t="s">
        <v>2</v>
      </c>
      <c r="D16">
        <f>SUM(D13,D15)</f>
        <v>215</v>
      </c>
      <c r="E16">
        <f>SUM(E13:E15)</f>
        <v>27</v>
      </c>
      <c r="F16">
        <f>AVERAGE(F13,F15)</f>
        <v>47</v>
      </c>
      <c r="P16" t="s">
        <v>2</v>
      </c>
      <c r="Q16">
        <f>SUM(Q13:Q15)</f>
        <v>241</v>
      </c>
      <c r="R16">
        <f>SUM(R13:R15)</f>
        <v>47</v>
      </c>
      <c r="S16">
        <f>AVERAGE(S13:S15)</f>
        <v>68.666666666666671</v>
      </c>
    </row>
    <row r="17" spans="1:19" x14ac:dyDescent="0.25">
      <c r="A17" s="21"/>
      <c r="C17" t="s">
        <v>3</v>
      </c>
      <c r="D17">
        <f>(E16/D16)*100</f>
        <v>12.558139534883722</v>
      </c>
      <c r="E17" s="1" t="s">
        <v>16</v>
      </c>
      <c r="F17">
        <f>F16/3.875</f>
        <v>12.129032258064516</v>
      </c>
      <c r="P17" t="s">
        <v>3</v>
      </c>
      <c r="Q17">
        <f>(R16/Q16)*100</f>
        <v>19.502074688796682</v>
      </c>
      <c r="S17">
        <f>S16/3.875</f>
        <v>17.720430107526884</v>
      </c>
    </row>
    <row r="20" spans="1:19" x14ac:dyDescent="0.25">
      <c r="A20" s="21" t="s">
        <v>42</v>
      </c>
      <c r="D20" t="s">
        <v>0</v>
      </c>
      <c r="E20" t="s">
        <v>11</v>
      </c>
      <c r="F20" t="s">
        <v>12</v>
      </c>
      <c r="J20" t="s">
        <v>0</v>
      </c>
      <c r="K20" t="s">
        <v>11</v>
      </c>
      <c r="L20" t="s">
        <v>12</v>
      </c>
      <c r="Q20" t="s">
        <v>0</v>
      </c>
      <c r="R20" t="s">
        <v>11</v>
      </c>
      <c r="S20" t="s">
        <v>12</v>
      </c>
    </row>
    <row r="21" spans="1:19" x14ac:dyDescent="0.25">
      <c r="A21" s="21"/>
      <c r="B21" s="11" t="s">
        <v>1</v>
      </c>
      <c r="C21">
        <v>1</v>
      </c>
      <c r="D21">
        <v>75</v>
      </c>
      <c r="E21">
        <v>16</v>
      </c>
      <c r="F21">
        <v>154</v>
      </c>
      <c r="H21" s="12" t="s">
        <v>6</v>
      </c>
      <c r="I21">
        <v>1</v>
      </c>
      <c r="J21">
        <v>37</v>
      </c>
      <c r="K21">
        <v>11</v>
      </c>
      <c r="L21">
        <v>76</v>
      </c>
      <c r="O21" s="14" t="s">
        <v>7</v>
      </c>
      <c r="P21">
        <v>1</v>
      </c>
      <c r="Q21">
        <v>67</v>
      </c>
      <c r="R21">
        <v>15</v>
      </c>
      <c r="S21">
        <v>200</v>
      </c>
    </row>
    <row r="22" spans="1:19" x14ac:dyDescent="0.25">
      <c r="A22" s="21"/>
      <c r="C22">
        <v>2</v>
      </c>
      <c r="D22">
        <v>43</v>
      </c>
      <c r="E22">
        <v>25</v>
      </c>
      <c r="F22">
        <v>471</v>
      </c>
      <c r="I22">
        <v>2</v>
      </c>
      <c r="J22">
        <v>40</v>
      </c>
      <c r="K22">
        <v>3</v>
      </c>
      <c r="L22">
        <v>65</v>
      </c>
      <c r="P22">
        <v>2</v>
      </c>
      <c r="Q22">
        <v>58</v>
      </c>
      <c r="R22">
        <v>19</v>
      </c>
      <c r="S22">
        <v>281</v>
      </c>
    </row>
    <row r="23" spans="1:19" x14ac:dyDescent="0.25">
      <c r="A23" s="21"/>
      <c r="C23">
        <v>3</v>
      </c>
      <c r="D23">
        <v>52</v>
      </c>
      <c r="E23">
        <v>16</v>
      </c>
      <c r="F23">
        <v>223</v>
      </c>
      <c r="I23">
        <v>3</v>
      </c>
      <c r="J23">
        <v>32</v>
      </c>
      <c r="K23">
        <v>3</v>
      </c>
      <c r="L23">
        <v>31</v>
      </c>
      <c r="P23">
        <v>3</v>
      </c>
      <c r="Q23">
        <v>71</v>
      </c>
      <c r="R23">
        <v>17</v>
      </c>
      <c r="S23">
        <v>231</v>
      </c>
    </row>
    <row r="24" spans="1:19" x14ac:dyDescent="0.25">
      <c r="A24" s="21"/>
      <c r="C24" t="s">
        <v>2</v>
      </c>
      <c r="D24">
        <f>SUM(D21:D23)</f>
        <v>170</v>
      </c>
      <c r="E24">
        <f>SUM(E21:E23)</f>
        <v>57</v>
      </c>
      <c r="F24">
        <f>AVERAGE(F21:F23)</f>
        <v>282.66666666666669</v>
      </c>
      <c r="I24" t="s">
        <v>2</v>
      </c>
      <c r="J24">
        <f>SUM(J21:J23)</f>
        <v>109</v>
      </c>
      <c r="K24">
        <f>SUM(K21:K23)</f>
        <v>17</v>
      </c>
      <c r="L24">
        <f>AVERAGE(L21:L23)</f>
        <v>57.333333333333336</v>
      </c>
      <c r="P24" t="s">
        <v>2</v>
      </c>
      <c r="Q24">
        <f>SUM(Q21:Q23)</f>
        <v>196</v>
      </c>
      <c r="R24">
        <f>SUM(R21:R23)</f>
        <v>51</v>
      </c>
      <c r="S24">
        <f>AVERAGE(S21:S23)</f>
        <v>237.33333333333334</v>
      </c>
    </row>
    <row r="25" spans="1:19" x14ac:dyDescent="0.25">
      <c r="A25" s="21"/>
      <c r="C25" t="s">
        <v>3</v>
      </c>
      <c r="D25">
        <f>(E24/D24)*100</f>
        <v>33.529411764705877</v>
      </c>
      <c r="E25" s="1" t="s">
        <v>16</v>
      </c>
      <c r="F25">
        <f>F24/3.875</f>
        <v>72.946236559139791</v>
      </c>
      <c r="I25" t="s">
        <v>3</v>
      </c>
      <c r="J25">
        <f>(K24/J24)*100</f>
        <v>15.596330275229359</v>
      </c>
      <c r="K25" s="1" t="s">
        <v>16</v>
      </c>
      <c r="L25">
        <f>L24/3.875</f>
        <v>14.795698924731184</v>
      </c>
      <c r="P25" t="s">
        <v>3</v>
      </c>
      <c r="Q25">
        <f>(R24/Q24)*100</f>
        <v>26.020408163265309</v>
      </c>
      <c r="R25" s="1" t="s">
        <v>16</v>
      </c>
      <c r="S25">
        <f>S24/3.875</f>
        <v>61.247311827956992</v>
      </c>
    </row>
    <row r="26" spans="1:19" x14ac:dyDescent="0.25">
      <c r="A26" s="21"/>
      <c r="B26" s="11" t="s">
        <v>4</v>
      </c>
      <c r="C26">
        <v>1</v>
      </c>
      <c r="D26">
        <v>20</v>
      </c>
      <c r="E26">
        <v>9</v>
      </c>
      <c r="F26">
        <v>259</v>
      </c>
      <c r="O26" s="14" t="s">
        <v>8</v>
      </c>
      <c r="P26">
        <v>1</v>
      </c>
      <c r="Q26">
        <v>53</v>
      </c>
      <c r="R26">
        <v>8</v>
      </c>
      <c r="S26">
        <v>219</v>
      </c>
    </row>
    <row r="27" spans="1:19" x14ac:dyDescent="0.25">
      <c r="A27" s="21"/>
      <c r="C27">
        <v>2</v>
      </c>
      <c r="D27">
        <v>29</v>
      </c>
      <c r="E27">
        <v>4</v>
      </c>
      <c r="F27">
        <v>69</v>
      </c>
      <c r="H27" s="12" t="s">
        <v>10</v>
      </c>
      <c r="I27">
        <v>1</v>
      </c>
      <c r="J27">
        <v>0</v>
      </c>
      <c r="K27">
        <v>0</v>
      </c>
      <c r="L27">
        <v>47</v>
      </c>
      <c r="P27">
        <v>2</v>
      </c>
      <c r="Q27">
        <v>61</v>
      </c>
      <c r="R27">
        <v>17</v>
      </c>
      <c r="S27">
        <v>265</v>
      </c>
    </row>
    <row r="28" spans="1:19" x14ac:dyDescent="0.25">
      <c r="A28" s="21"/>
      <c r="C28">
        <v>3</v>
      </c>
      <c r="D28">
        <v>27</v>
      </c>
      <c r="E28">
        <v>7</v>
      </c>
      <c r="F28">
        <v>183</v>
      </c>
      <c r="I28">
        <v>2</v>
      </c>
      <c r="J28">
        <v>0</v>
      </c>
      <c r="K28">
        <v>0</v>
      </c>
      <c r="L28">
        <v>120</v>
      </c>
      <c r="P28">
        <v>3</v>
      </c>
      <c r="Q28">
        <v>71</v>
      </c>
      <c r="R28">
        <v>14</v>
      </c>
      <c r="S28">
        <v>161</v>
      </c>
    </row>
    <row r="29" spans="1:19" x14ac:dyDescent="0.25">
      <c r="A29" s="21"/>
      <c r="C29" t="s">
        <v>2</v>
      </c>
      <c r="D29">
        <f>SUM(D26:D28)</f>
        <v>76</v>
      </c>
      <c r="E29">
        <f>SUM(E26:E28)</f>
        <v>20</v>
      </c>
      <c r="F29">
        <f>AVERAGE(F26:F28)</f>
        <v>170.33333333333334</v>
      </c>
      <c r="I29">
        <v>3</v>
      </c>
      <c r="J29">
        <v>0</v>
      </c>
      <c r="K29">
        <v>0</v>
      </c>
      <c r="L29">
        <v>157</v>
      </c>
      <c r="P29" t="s">
        <v>2</v>
      </c>
      <c r="Q29">
        <f>SUM(Q26:Q28)</f>
        <v>185</v>
      </c>
      <c r="R29">
        <f>SUM(R26:R28)</f>
        <v>39</v>
      </c>
      <c r="S29">
        <f>AVERAGE(S26:S28)</f>
        <v>215</v>
      </c>
    </row>
    <row r="30" spans="1:19" x14ac:dyDescent="0.25">
      <c r="A30" s="21"/>
      <c r="C30" t="s">
        <v>3</v>
      </c>
      <c r="D30">
        <f>(E29/D29)*100</f>
        <v>26.315789473684209</v>
      </c>
      <c r="E30" s="1" t="s">
        <v>16</v>
      </c>
      <c r="F30">
        <f>F29/3.875</f>
        <v>43.956989247311832</v>
      </c>
      <c r="I30" t="s">
        <v>2</v>
      </c>
      <c r="J30">
        <f>SUM(J27:J29)</f>
        <v>0</v>
      </c>
      <c r="K30">
        <f>SUM(K27:K29)</f>
        <v>0</v>
      </c>
      <c r="L30">
        <f>AVERAGE(L27:L29)</f>
        <v>108</v>
      </c>
      <c r="P30" t="s">
        <v>3</v>
      </c>
      <c r="Q30">
        <f>(R29/Q29)*100</f>
        <v>21.081081081081081</v>
      </c>
      <c r="R30" s="1" t="s">
        <v>16</v>
      </c>
      <c r="S30">
        <f>S29/3.875</f>
        <v>55.483870967741936</v>
      </c>
    </row>
    <row r="31" spans="1:19" x14ac:dyDescent="0.25">
      <c r="A31" s="21"/>
      <c r="B31" s="11" t="s">
        <v>5</v>
      </c>
      <c r="C31">
        <v>1</v>
      </c>
      <c r="D31">
        <v>64</v>
      </c>
      <c r="E31">
        <v>14</v>
      </c>
      <c r="F31">
        <v>112</v>
      </c>
      <c r="K31" s="1" t="s">
        <v>16</v>
      </c>
      <c r="L31">
        <f>L30/3.875</f>
        <v>27.870967741935484</v>
      </c>
      <c r="O31" s="14" t="s">
        <v>9</v>
      </c>
      <c r="P31">
        <v>1</v>
      </c>
      <c r="Q31">
        <v>18</v>
      </c>
      <c r="R31">
        <v>3</v>
      </c>
      <c r="S31">
        <v>204</v>
      </c>
    </row>
    <row r="32" spans="1:19" x14ac:dyDescent="0.25">
      <c r="A32" s="21"/>
      <c r="C32">
        <v>2</v>
      </c>
      <c r="D32">
        <v>44</v>
      </c>
      <c r="E32">
        <v>10</v>
      </c>
      <c r="F32">
        <v>139</v>
      </c>
      <c r="P32">
        <v>2</v>
      </c>
      <c r="Q32">
        <v>22</v>
      </c>
      <c r="R32">
        <v>1</v>
      </c>
      <c r="S32">
        <v>162</v>
      </c>
    </row>
    <row r="33" spans="1:19" x14ac:dyDescent="0.25">
      <c r="A33" s="21"/>
      <c r="C33">
        <v>3</v>
      </c>
      <c r="D33">
        <v>42</v>
      </c>
      <c r="E33">
        <v>3</v>
      </c>
      <c r="F33">
        <v>89</v>
      </c>
      <c r="P33">
        <v>3</v>
      </c>
      <c r="Q33">
        <v>18</v>
      </c>
      <c r="R33">
        <v>6</v>
      </c>
      <c r="S33">
        <v>250</v>
      </c>
    </row>
    <row r="34" spans="1:19" x14ac:dyDescent="0.25">
      <c r="A34" s="21"/>
      <c r="C34" t="s">
        <v>2</v>
      </c>
      <c r="D34">
        <f>SUM(D31:D33)</f>
        <v>150</v>
      </c>
      <c r="E34">
        <f>SUM(E31:E33)</f>
        <v>27</v>
      </c>
      <c r="F34">
        <f>AVERAGE(F31:F33)</f>
        <v>113.33333333333333</v>
      </c>
      <c r="P34" t="s">
        <v>2</v>
      </c>
      <c r="Q34">
        <f>SUM(Q31:Q33)</f>
        <v>58</v>
      </c>
      <c r="R34">
        <f>SUM(R31:R33)</f>
        <v>10</v>
      </c>
      <c r="S34">
        <f>AVERAGE(S31:S33)</f>
        <v>205.33333333333334</v>
      </c>
    </row>
    <row r="35" spans="1:19" x14ac:dyDescent="0.25">
      <c r="A35" s="21"/>
      <c r="C35" t="s">
        <v>3</v>
      </c>
      <c r="D35">
        <f>(E34/D34)*100</f>
        <v>18</v>
      </c>
      <c r="E35" s="1" t="s">
        <v>16</v>
      </c>
      <c r="F35">
        <f>F34/3.875</f>
        <v>29.247311827956988</v>
      </c>
      <c r="P35" t="s">
        <v>3</v>
      </c>
      <c r="Q35">
        <f>(R34/Q34)*100</f>
        <v>17.241379310344829</v>
      </c>
      <c r="R35" s="1" t="s">
        <v>16</v>
      </c>
      <c r="S35">
        <f>S34/3.875</f>
        <v>52.98924731182796</v>
      </c>
    </row>
    <row r="36" spans="1:19" x14ac:dyDescent="0.25">
      <c r="A36" s="8"/>
      <c r="E36" s="1"/>
      <c r="R36" s="1"/>
    </row>
    <row r="37" spans="1:19" x14ac:dyDescent="0.25">
      <c r="A37" s="21" t="s">
        <v>48</v>
      </c>
      <c r="D37" t="s">
        <v>0</v>
      </c>
      <c r="E37" t="s">
        <v>11</v>
      </c>
      <c r="F37" t="s">
        <v>12</v>
      </c>
      <c r="J37" t="s">
        <v>0</v>
      </c>
      <c r="K37" t="s">
        <v>11</v>
      </c>
      <c r="L37" t="s">
        <v>12</v>
      </c>
      <c r="Q37" t="s">
        <v>0</v>
      </c>
      <c r="R37" t="s">
        <v>11</v>
      </c>
      <c r="S37" t="s">
        <v>12</v>
      </c>
    </row>
    <row r="38" spans="1:19" x14ac:dyDescent="0.25">
      <c r="A38" s="21"/>
      <c r="B38" s="11" t="s">
        <v>1</v>
      </c>
      <c r="C38">
        <v>1</v>
      </c>
      <c r="D38">
        <v>32</v>
      </c>
      <c r="E38">
        <v>8</v>
      </c>
      <c r="F38">
        <v>45</v>
      </c>
      <c r="H38" s="12" t="s">
        <v>6</v>
      </c>
      <c r="I38">
        <v>1</v>
      </c>
      <c r="J38">
        <v>46</v>
      </c>
      <c r="K38">
        <v>8</v>
      </c>
      <c r="L38">
        <v>92</v>
      </c>
      <c r="O38" s="14" t="s">
        <v>7</v>
      </c>
      <c r="P38">
        <v>1</v>
      </c>
      <c r="Q38">
        <v>30</v>
      </c>
      <c r="R38">
        <v>9</v>
      </c>
      <c r="S38">
        <v>151</v>
      </c>
    </row>
    <row r="39" spans="1:19" x14ac:dyDescent="0.25">
      <c r="A39" s="21"/>
      <c r="C39">
        <v>2</v>
      </c>
      <c r="D39">
        <v>23</v>
      </c>
      <c r="E39">
        <v>6</v>
      </c>
      <c r="F39">
        <v>54</v>
      </c>
      <c r="I39">
        <v>2</v>
      </c>
      <c r="J39">
        <v>35</v>
      </c>
      <c r="K39">
        <v>5</v>
      </c>
      <c r="L39">
        <v>59</v>
      </c>
      <c r="P39">
        <v>2</v>
      </c>
      <c r="Q39">
        <v>30</v>
      </c>
      <c r="R39">
        <v>5</v>
      </c>
      <c r="S39">
        <v>39</v>
      </c>
    </row>
    <row r="40" spans="1:19" x14ac:dyDescent="0.25">
      <c r="A40" s="21"/>
      <c r="C40">
        <v>3</v>
      </c>
      <c r="D40">
        <v>25</v>
      </c>
      <c r="E40">
        <v>10</v>
      </c>
      <c r="F40">
        <v>97</v>
      </c>
      <c r="I40">
        <v>3</v>
      </c>
      <c r="J40">
        <v>45</v>
      </c>
      <c r="K40">
        <v>5</v>
      </c>
      <c r="L40">
        <v>45</v>
      </c>
      <c r="P40">
        <v>3</v>
      </c>
      <c r="Q40">
        <v>36</v>
      </c>
      <c r="R40">
        <v>1</v>
      </c>
      <c r="S40">
        <v>64</v>
      </c>
    </row>
    <row r="41" spans="1:19" x14ac:dyDescent="0.25">
      <c r="A41" s="21"/>
      <c r="C41" t="s">
        <v>2</v>
      </c>
      <c r="D41">
        <f>SUM(D38:D40)</f>
        <v>80</v>
      </c>
      <c r="E41">
        <f>SUM(E38:E40)</f>
        <v>24</v>
      </c>
      <c r="F41">
        <f>AVERAGE(F38:F40)</f>
        <v>65.333333333333329</v>
      </c>
      <c r="I41" t="s">
        <v>2</v>
      </c>
      <c r="J41">
        <f>SUM(J38:J40)</f>
        <v>126</v>
      </c>
      <c r="K41">
        <f>SUM(K38:K40)</f>
        <v>18</v>
      </c>
      <c r="L41">
        <f>AVERAGE(L38:L40)</f>
        <v>65.333333333333329</v>
      </c>
      <c r="P41" t="s">
        <v>2</v>
      </c>
      <c r="Q41">
        <f>SUM(Q38:Q40)</f>
        <v>96</v>
      </c>
      <c r="R41">
        <f>SUM(R38:R40)</f>
        <v>15</v>
      </c>
      <c r="S41">
        <f>AVERAGE(S38:S40)</f>
        <v>84.666666666666671</v>
      </c>
    </row>
    <row r="42" spans="1:19" x14ac:dyDescent="0.25">
      <c r="A42" s="21"/>
      <c r="C42" t="s">
        <v>3</v>
      </c>
      <c r="D42">
        <f>(E41/D41)*100</f>
        <v>30</v>
      </c>
      <c r="E42" s="1" t="s">
        <v>16</v>
      </c>
      <c r="F42">
        <f>F41/3.875</f>
        <v>16.86021505376344</v>
      </c>
      <c r="I42" t="s">
        <v>3</v>
      </c>
      <c r="J42">
        <f>(K41/J41)*100</f>
        <v>14.285714285714285</v>
      </c>
      <c r="K42" s="1" t="s">
        <v>16</v>
      </c>
      <c r="L42">
        <f>L41/3.875</f>
        <v>16.86021505376344</v>
      </c>
      <c r="P42" t="s">
        <v>3</v>
      </c>
      <c r="Q42">
        <f>(R41/Q41)*100</f>
        <v>15.625</v>
      </c>
      <c r="R42" s="1" t="s">
        <v>16</v>
      </c>
      <c r="S42">
        <f>S41/3.875</f>
        <v>21.8494623655914</v>
      </c>
    </row>
    <row r="43" spans="1:19" x14ac:dyDescent="0.25">
      <c r="A43" s="21"/>
      <c r="B43" s="11" t="s">
        <v>4</v>
      </c>
      <c r="C43">
        <v>1</v>
      </c>
      <c r="D43">
        <v>17</v>
      </c>
      <c r="E43">
        <v>0</v>
      </c>
      <c r="F43">
        <v>87</v>
      </c>
      <c r="O43" s="14" t="s">
        <v>8</v>
      </c>
      <c r="P43">
        <v>1</v>
      </c>
      <c r="Q43">
        <v>36</v>
      </c>
      <c r="R43">
        <v>5</v>
      </c>
      <c r="S43">
        <v>81</v>
      </c>
    </row>
    <row r="44" spans="1:19" x14ac:dyDescent="0.25">
      <c r="A44" s="21"/>
      <c r="C44">
        <v>2</v>
      </c>
      <c r="D44">
        <v>13</v>
      </c>
      <c r="E44">
        <v>2</v>
      </c>
      <c r="F44">
        <v>85</v>
      </c>
      <c r="H44" s="12" t="s">
        <v>10</v>
      </c>
      <c r="I44">
        <v>1</v>
      </c>
      <c r="J44">
        <v>0</v>
      </c>
      <c r="K44">
        <v>0</v>
      </c>
      <c r="L44">
        <v>101</v>
      </c>
      <c r="P44">
        <v>2</v>
      </c>
      <c r="Q44">
        <v>21</v>
      </c>
      <c r="R44">
        <v>2</v>
      </c>
      <c r="S44">
        <v>67</v>
      </c>
    </row>
    <row r="45" spans="1:19" x14ac:dyDescent="0.25">
      <c r="A45" s="21"/>
      <c r="C45">
        <v>3</v>
      </c>
      <c r="D45">
        <v>13</v>
      </c>
      <c r="E45">
        <v>2</v>
      </c>
      <c r="F45">
        <v>204</v>
      </c>
      <c r="I45">
        <v>2</v>
      </c>
      <c r="J45">
        <v>0</v>
      </c>
      <c r="K45">
        <v>0</v>
      </c>
      <c r="L45">
        <v>45</v>
      </c>
      <c r="P45">
        <v>3</v>
      </c>
      <c r="Q45">
        <v>29</v>
      </c>
      <c r="R45">
        <v>6</v>
      </c>
      <c r="S45">
        <v>87</v>
      </c>
    </row>
    <row r="46" spans="1:19" x14ac:dyDescent="0.25">
      <c r="A46" s="21"/>
      <c r="C46" t="s">
        <v>2</v>
      </c>
      <c r="D46">
        <f>SUM(D43:D45)</f>
        <v>43</v>
      </c>
      <c r="E46">
        <f>SUM(E43:E45)</f>
        <v>4</v>
      </c>
      <c r="F46">
        <f>AVERAGE(F43:F45)</f>
        <v>125.33333333333333</v>
      </c>
      <c r="I46">
        <v>3</v>
      </c>
      <c r="J46">
        <v>0</v>
      </c>
      <c r="K46">
        <v>0</v>
      </c>
      <c r="L46">
        <v>88</v>
      </c>
      <c r="P46" t="s">
        <v>2</v>
      </c>
      <c r="Q46">
        <f>SUM(Q43:Q45)</f>
        <v>86</v>
      </c>
      <c r="R46">
        <f>SUM(R43:R45)</f>
        <v>13</v>
      </c>
      <c r="S46">
        <f>AVERAGE(S43:S45)</f>
        <v>78.333333333333329</v>
      </c>
    </row>
    <row r="47" spans="1:19" x14ac:dyDescent="0.25">
      <c r="A47" s="21"/>
      <c r="C47" t="s">
        <v>3</v>
      </c>
      <c r="D47">
        <f>(E46/D46)*100</f>
        <v>9.3023255813953494</v>
      </c>
      <c r="E47" s="1" t="s">
        <v>16</v>
      </c>
      <c r="F47">
        <f>F46/3.875</f>
        <v>32.344086021505376</v>
      </c>
      <c r="I47" t="s">
        <v>2</v>
      </c>
      <c r="J47">
        <f>SUM(J44:J46)</f>
        <v>0</v>
      </c>
      <c r="K47">
        <f>SUM(K44:K46)</f>
        <v>0</v>
      </c>
      <c r="L47">
        <f>AVERAGE(L44:L46)</f>
        <v>78</v>
      </c>
      <c r="P47" t="s">
        <v>3</v>
      </c>
      <c r="Q47">
        <f>(R46/Q46)*100</f>
        <v>15.11627906976744</v>
      </c>
      <c r="R47" s="1" t="s">
        <v>16</v>
      </c>
      <c r="S47">
        <f>S46/3.875</f>
        <v>20.21505376344086</v>
      </c>
    </row>
    <row r="48" spans="1:19" x14ac:dyDescent="0.25">
      <c r="A48" s="21"/>
      <c r="B48" s="11" t="s">
        <v>5</v>
      </c>
      <c r="C48">
        <v>1</v>
      </c>
      <c r="D48">
        <v>38</v>
      </c>
      <c r="E48">
        <v>10</v>
      </c>
      <c r="F48">
        <v>147</v>
      </c>
      <c r="K48" s="1" t="s">
        <v>16</v>
      </c>
      <c r="L48">
        <f>L47/3.875</f>
        <v>20.129032258064516</v>
      </c>
      <c r="O48" s="14" t="s">
        <v>9</v>
      </c>
      <c r="P48">
        <v>1</v>
      </c>
      <c r="Q48">
        <v>12</v>
      </c>
      <c r="R48">
        <v>4</v>
      </c>
      <c r="S48">
        <v>80</v>
      </c>
    </row>
    <row r="49" spans="1:19" x14ac:dyDescent="0.25">
      <c r="A49" s="21"/>
      <c r="C49">
        <v>2</v>
      </c>
      <c r="D49">
        <v>32</v>
      </c>
      <c r="E49">
        <v>5</v>
      </c>
      <c r="F49">
        <v>153</v>
      </c>
      <c r="P49">
        <v>2</v>
      </c>
      <c r="Q49">
        <v>6</v>
      </c>
      <c r="R49">
        <v>1</v>
      </c>
      <c r="S49">
        <v>96</v>
      </c>
    </row>
    <row r="50" spans="1:19" x14ac:dyDescent="0.25">
      <c r="A50" s="21"/>
      <c r="C50">
        <v>3</v>
      </c>
      <c r="D50">
        <v>26</v>
      </c>
      <c r="E50">
        <v>4</v>
      </c>
      <c r="F50">
        <v>87</v>
      </c>
      <c r="P50">
        <v>3</v>
      </c>
      <c r="Q50">
        <v>6</v>
      </c>
      <c r="R50">
        <v>1</v>
      </c>
      <c r="S50">
        <v>42</v>
      </c>
    </row>
    <row r="51" spans="1:19" x14ac:dyDescent="0.25">
      <c r="A51" s="21"/>
      <c r="C51" t="s">
        <v>2</v>
      </c>
      <c r="D51">
        <f>SUM(D48:D50)</f>
        <v>96</v>
      </c>
      <c r="E51">
        <f>SUM(E48:E50)</f>
        <v>19</v>
      </c>
      <c r="F51">
        <f>AVERAGE(F48:F50)</f>
        <v>129</v>
      </c>
      <c r="P51" t="s">
        <v>2</v>
      </c>
      <c r="Q51">
        <f>SUM(Q48:Q50)</f>
        <v>24</v>
      </c>
      <c r="R51">
        <f>SUM(R48:R50)</f>
        <v>6</v>
      </c>
      <c r="S51">
        <f>AVERAGE(S48:S50)</f>
        <v>72.666666666666671</v>
      </c>
    </row>
    <row r="52" spans="1:19" x14ac:dyDescent="0.25">
      <c r="A52" s="21"/>
      <c r="C52" t="s">
        <v>3</v>
      </c>
      <c r="D52">
        <f>(E51/D51)*100</f>
        <v>19.791666666666664</v>
      </c>
      <c r="E52" s="1" t="s">
        <v>16</v>
      </c>
      <c r="F52">
        <f>F51/3.875</f>
        <v>33.29032258064516</v>
      </c>
      <c r="P52" t="s">
        <v>3</v>
      </c>
      <c r="Q52">
        <f>(R51/Q51)*100</f>
        <v>25</v>
      </c>
      <c r="R52" s="1" t="s">
        <v>16</v>
      </c>
      <c r="S52">
        <f>S51/3.875</f>
        <v>18.752688172043012</v>
      </c>
    </row>
    <row r="53" spans="1:19" x14ac:dyDescent="0.25">
      <c r="A53" s="8"/>
      <c r="E53" s="1"/>
      <c r="R53" s="1"/>
    </row>
    <row r="55" spans="1:19" x14ac:dyDescent="0.25">
      <c r="A55" s="21" t="s">
        <v>49</v>
      </c>
      <c r="D55" t="s">
        <v>0</v>
      </c>
      <c r="E55" t="s">
        <v>11</v>
      </c>
      <c r="F55" t="s">
        <v>12</v>
      </c>
      <c r="J55" t="s">
        <v>0</v>
      </c>
      <c r="K55" t="s">
        <v>11</v>
      </c>
      <c r="L55" t="s">
        <v>12</v>
      </c>
      <c r="Q55" t="s">
        <v>0</v>
      </c>
      <c r="R55" t="s">
        <v>11</v>
      </c>
      <c r="S55" t="s">
        <v>12</v>
      </c>
    </row>
    <row r="56" spans="1:19" x14ac:dyDescent="0.25">
      <c r="A56" s="21"/>
      <c r="B56" s="11" t="s">
        <v>1</v>
      </c>
      <c r="C56">
        <v>1</v>
      </c>
      <c r="D56">
        <v>52</v>
      </c>
      <c r="E56">
        <v>20</v>
      </c>
      <c r="F56">
        <v>380</v>
      </c>
      <c r="H56" s="12" t="s">
        <v>6</v>
      </c>
      <c r="I56">
        <v>1</v>
      </c>
      <c r="J56">
        <v>38</v>
      </c>
      <c r="K56">
        <v>5</v>
      </c>
      <c r="L56">
        <v>142</v>
      </c>
      <c r="O56" s="14" t="s">
        <v>7</v>
      </c>
      <c r="P56">
        <v>1</v>
      </c>
      <c r="Q56">
        <v>40</v>
      </c>
      <c r="R56">
        <v>13</v>
      </c>
      <c r="S56">
        <v>292</v>
      </c>
    </row>
    <row r="57" spans="1:19" x14ac:dyDescent="0.25">
      <c r="A57" s="21"/>
      <c r="C57">
        <v>2</v>
      </c>
      <c r="D57">
        <v>42</v>
      </c>
      <c r="E57">
        <v>7</v>
      </c>
      <c r="F57">
        <v>224</v>
      </c>
      <c r="I57">
        <v>2</v>
      </c>
      <c r="J57">
        <v>34</v>
      </c>
      <c r="K57">
        <v>7</v>
      </c>
      <c r="L57">
        <v>91</v>
      </c>
      <c r="P57">
        <v>2</v>
      </c>
      <c r="Q57">
        <v>76</v>
      </c>
      <c r="R57">
        <v>13</v>
      </c>
      <c r="S57">
        <v>144</v>
      </c>
    </row>
    <row r="58" spans="1:19" x14ac:dyDescent="0.25">
      <c r="A58" s="21"/>
      <c r="C58">
        <v>3</v>
      </c>
      <c r="D58">
        <v>58</v>
      </c>
      <c r="E58">
        <v>22</v>
      </c>
      <c r="F58">
        <v>371</v>
      </c>
      <c r="I58">
        <v>3</v>
      </c>
      <c r="J58">
        <v>48</v>
      </c>
      <c r="K58">
        <v>11</v>
      </c>
      <c r="L58">
        <v>88</v>
      </c>
      <c r="P58">
        <v>3</v>
      </c>
      <c r="Q58">
        <v>51</v>
      </c>
      <c r="R58">
        <v>7</v>
      </c>
      <c r="S58">
        <v>199</v>
      </c>
    </row>
    <row r="59" spans="1:19" x14ac:dyDescent="0.25">
      <c r="A59" s="21"/>
      <c r="C59" t="s">
        <v>2</v>
      </c>
      <c r="D59">
        <f>SUM(D56:D58)</f>
        <v>152</v>
      </c>
      <c r="E59">
        <f>SUM(E56:E58)</f>
        <v>49</v>
      </c>
      <c r="F59">
        <f>AVERAGE(F56:F58)</f>
        <v>325</v>
      </c>
      <c r="I59" t="s">
        <v>2</v>
      </c>
      <c r="J59">
        <f>SUM(J56:J58)</f>
        <v>120</v>
      </c>
      <c r="K59">
        <f>SUM(K56:K58)</f>
        <v>23</v>
      </c>
      <c r="L59">
        <f>AVERAGE(L56:L58)</f>
        <v>107</v>
      </c>
      <c r="P59" t="s">
        <v>2</v>
      </c>
      <c r="Q59">
        <f>SUM(Q56:Q58)</f>
        <v>167</v>
      </c>
      <c r="R59">
        <f>SUM(R56:R58)</f>
        <v>33</v>
      </c>
      <c r="S59">
        <f>AVERAGE(S56:S58)</f>
        <v>211.66666666666666</v>
      </c>
    </row>
    <row r="60" spans="1:19" x14ac:dyDescent="0.25">
      <c r="A60" s="21"/>
      <c r="C60" t="s">
        <v>3</v>
      </c>
      <c r="D60">
        <f>(E59/D59)*100</f>
        <v>32.236842105263158</v>
      </c>
      <c r="E60" s="1" t="s">
        <v>16</v>
      </c>
      <c r="F60">
        <f>F59/3.875</f>
        <v>83.870967741935488</v>
      </c>
      <c r="I60" t="s">
        <v>3</v>
      </c>
      <c r="J60">
        <f>(K59/J59)*100</f>
        <v>19.166666666666668</v>
      </c>
      <c r="K60" s="1" t="s">
        <v>16</v>
      </c>
      <c r="L60">
        <f>L59/3.875</f>
        <v>27.612903225806452</v>
      </c>
      <c r="P60" t="s">
        <v>3</v>
      </c>
      <c r="Q60">
        <f>(R59/Q59)*100</f>
        <v>19.760479041916167</v>
      </c>
      <c r="R60" s="1" t="s">
        <v>16</v>
      </c>
      <c r="S60">
        <f>S59/3.875</f>
        <v>54.623655913978489</v>
      </c>
    </row>
    <row r="61" spans="1:19" x14ac:dyDescent="0.25">
      <c r="A61" s="21"/>
      <c r="B61" s="11" t="s">
        <v>4</v>
      </c>
      <c r="C61">
        <v>1</v>
      </c>
      <c r="D61">
        <v>29</v>
      </c>
      <c r="E61">
        <v>5</v>
      </c>
      <c r="F61">
        <v>159</v>
      </c>
      <c r="O61" s="14" t="s">
        <v>8</v>
      </c>
      <c r="P61">
        <v>1</v>
      </c>
      <c r="Q61">
        <v>71</v>
      </c>
      <c r="R61">
        <v>12</v>
      </c>
      <c r="S61">
        <v>325</v>
      </c>
    </row>
    <row r="62" spans="1:19" x14ac:dyDescent="0.25">
      <c r="A62" s="21"/>
      <c r="C62">
        <v>2</v>
      </c>
      <c r="D62">
        <v>47</v>
      </c>
      <c r="E62">
        <v>6</v>
      </c>
      <c r="F62">
        <v>201</v>
      </c>
      <c r="H62" s="12" t="s">
        <v>10</v>
      </c>
      <c r="I62">
        <v>1</v>
      </c>
      <c r="J62">
        <v>0</v>
      </c>
      <c r="K62">
        <v>0</v>
      </c>
      <c r="L62">
        <v>313</v>
      </c>
      <c r="P62">
        <v>2</v>
      </c>
      <c r="Q62">
        <v>57</v>
      </c>
      <c r="R62">
        <v>21</v>
      </c>
      <c r="S62">
        <v>343</v>
      </c>
    </row>
    <row r="63" spans="1:19" x14ac:dyDescent="0.25">
      <c r="A63" s="21"/>
      <c r="C63">
        <v>3</v>
      </c>
      <c r="D63">
        <v>39</v>
      </c>
      <c r="E63">
        <v>1</v>
      </c>
      <c r="F63">
        <v>104</v>
      </c>
      <c r="I63">
        <v>2</v>
      </c>
      <c r="J63">
        <v>0</v>
      </c>
      <c r="K63">
        <v>0</v>
      </c>
      <c r="L63">
        <v>152</v>
      </c>
      <c r="P63">
        <v>3</v>
      </c>
      <c r="Q63">
        <v>46</v>
      </c>
      <c r="R63">
        <v>8</v>
      </c>
      <c r="S63">
        <v>142</v>
      </c>
    </row>
    <row r="64" spans="1:19" x14ac:dyDescent="0.25">
      <c r="A64" s="21"/>
      <c r="C64" t="s">
        <v>2</v>
      </c>
      <c r="D64">
        <f>SUM(D61:D63)</f>
        <v>115</v>
      </c>
      <c r="E64">
        <f>SUM(E61:E63)</f>
        <v>12</v>
      </c>
      <c r="F64">
        <f>AVERAGE(F61:F63)</f>
        <v>154.66666666666666</v>
      </c>
      <c r="I64">
        <v>3</v>
      </c>
      <c r="J64">
        <v>0</v>
      </c>
      <c r="K64">
        <v>0</v>
      </c>
      <c r="L64">
        <v>116</v>
      </c>
      <c r="P64" t="s">
        <v>2</v>
      </c>
      <c r="Q64">
        <f>SUM(Q61:Q63)</f>
        <v>174</v>
      </c>
      <c r="R64">
        <f>SUM(R61:R63)</f>
        <v>41</v>
      </c>
      <c r="S64">
        <f>AVERAGE(S61:S63)</f>
        <v>270</v>
      </c>
    </row>
    <row r="65" spans="1:23" x14ac:dyDescent="0.25">
      <c r="A65" s="21"/>
      <c r="C65" t="s">
        <v>3</v>
      </c>
      <c r="D65">
        <f>(E64/D64)*100</f>
        <v>10.434782608695652</v>
      </c>
      <c r="E65" s="1" t="s">
        <v>16</v>
      </c>
      <c r="F65">
        <f>F64/3.875</f>
        <v>39.913978494623656</v>
      </c>
      <c r="I65" t="s">
        <v>2</v>
      </c>
      <c r="J65">
        <f>SUM(J62:J64)</f>
        <v>0</v>
      </c>
      <c r="K65">
        <f>SUM(K62:K64)</f>
        <v>0</v>
      </c>
      <c r="L65">
        <f>AVERAGE(L62:L64)</f>
        <v>193.66666666666666</v>
      </c>
      <c r="P65" t="s">
        <v>3</v>
      </c>
      <c r="Q65">
        <f>(R64/Q64)*100</f>
        <v>23.563218390804597</v>
      </c>
      <c r="R65" s="1" t="s">
        <v>16</v>
      </c>
      <c r="S65">
        <f>S64/3.875</f>
        <v>69.677419354838705</v>
      </c>
    </row>
    <row r="66" spans="1:23" x14ac:dyDescent="0.25">
      <c r="A66" s="21"/>
      <c r="B66" s="11" t="s">
        <v>5</v>
      </c>
      <c r="C66">
        <v>1</v>
      </c>
      <c r="D66">
        <v>35</v>
      </c>
      <c r="E66">
        <v>4</v>
      </c>
      <c r="F66">
        <v>237</v>
      </c>
      <c r="K66" s="1" t="s">
        <v>16</v>
      </c>
      <c r="L66">
        <f>L65/3.875</f>
        <v>49.978494623655912</v>
      </c>
      <c r="O66" s="14" t="s">
        <v>9</v>
      </c>
      <c r="P66">
        <v>1</v>
      </c>
      <c r="Q66">
        <v>50</v>
      </c>
      <c r="R66">
        <v>10</v>
      </c>
      <c r="S66">
        <v>182</v>
      </c>
    </row>
    <row r="67" spans="1:23" x14ac:dyDescent="0.25">
      <c r="A67" s="21"/>
      <c r="C67">
        <v>2</v>
      </c>
      <c r="D67">
        <v>16</v>
      </c>
      <c r="E67">
        <v>3</v>
      </c>
      <c r="F67">
        <v>125</v>
      </c>
      <c r="P67">
        <v>2</v>
      </c>
      <c r="Q67">
        <v>58</v>
      </c>
      <c r="R67">
        <v>17</v>
      </c>
      <c r="S67">
        <v>171</v>
      </c>
    </row>
    <row r="68" spans="1:23" x14ac:dyDescent="0.25">
      <c r="A68" s="21"/>
      <c r="C68">
        <v>3</v>
      </c>
      <c r="D68">
        <v>42</v>
      </c>
      <c r="E68">
        <v>4</v>
      </c>
      <c r="F68">
        <v>160</v>
      </c>
      <c r="P68">
        <v>3</v>
      </c>
      <c r="Q68">
        <v>51</v>
      </c>
      <c r="R68">
        <v>15</v>
      </c>
      <c r="S68">
        <v>119</v>
      </c>
    </row>
    <row r="69" spans="1:23" x14ac:dyDescent="0.25">
      <c r="A69" s="21"/>
      <c r="C69" t="s">
        <v>2</v>
      </c>
      <c r="D69">
        <f>SUM(D66:D68)</f>
        <v>93</v>
      </c>
      <c r="E69">
        <f>SUM(E66:E68)</f>
        <v>11</v>
      </c>
      <c r="F69">
        <f>AVERAGE(F66:F68)</f>
        <v>174</v>
      </c>
      <c r="P69" t="s">
        <v>2</v>
      </c>
      <c r="Q69">
        <f>SUM(Q66:Q68)</f>
        <v>159</v>
      </c>
      <c r="R69">
        <f>SUM(R66:R68)</f>
        <v>42</v>
      </c>
      <c r="S69">
        <f>AVERAGE(S66:S68)</f>
        <v>157.33333333333334</v>
      </c>
    </row>
    <row r="70" spans="1:23" x14ac:dyDescent="0.25">
      <c r="A70" s="21"/>
      <c r="C70" t="s">
        <v>3</v>
      </c>
      <c r="D70">
        <f>(E69/D69)*100</f>
        <v>11.827956989247312</v>
      </c>
      <c r="E70" s="1" t="s">
        <v>16</v>
      </c>
      <c r="F70">
        <f>F69/3.875</f>
        <v>44.903225806451616</v>
      </c>
      <c r="P70" t="s">
        <v>3</v>
      </c>
      <c r="Q70">
        <f>(R69/Q69)*100</f>
        <v>26.415094339622641</v>
      </c>
      <c r="R70" s="1" t="s">
        <v>16</v>
      </c>
      <c r="S70">
        <f>S69/3.875</f>
        <v>40.602150537634408</v>
      </c>
    </row>
    <row r="72" spans="1:23" x14ac:dyDescent="0.25">
      <c r="A72" s="20"/>
    </row>
    <row r="73" spans="1:23" x14ac:dyDescent="0.25">
      <c r="A73" s="20"/>
    </row>
    <row r="74" spans="1:23" x14ac:dyDescent="0.25">
      <c r="A74" s="20"/>
    </row>
    <row r="75" spans="1:23" x14ac:dyDescent="0.25">
      <c r="A75" s="20"/>
    </row>
    <row r="76" spans="1:23" x14ac:dyDescent="0.25">
      <c r="A76" s="20"/>
      <c r="V76" s="2"/>
    </row>
    <row r="77" spans="1:23" x14ac:dyDescent="0.25">
      <c r="A77" s="20"/>
      <c r="E77" s="1"/>
      <c r="K77" s="1"/>
      <c r="R77" s="1"/>
      <c r="V77" s="2"/>
    </row>
    <row r="78" spans="1:23" x14ac:dyDescent="0.25">
      <c r="A78" s="20"/>
      <c r="V78" s="2"/>
      <c r="W78" s="2"/>
    </row>
    <row r="79" spans="1:23" x14ac:dyDescent="0.25">
      <c r="A79" s="20"/>
      <c r="V79" s="2"/>
      <c r="W79" s="2"/>
    </row>
    <row r="80" spans="1:23" x14ac:dyDescent="0.25">
      <c r="A80" s="20"/>
      <c r="V80" s="2"/>
      <c r="W80" s="2"/>
    </row>
    <row r="81" spans="1:24" x14ac:dyDescent="0.25">
      <c r="A81" s="20"/>
      <c r="V81" s="2"/>
    </row>
    <row r="82" spans="1:24" x14ac:dyDescent="0.25">
      <c r="A82" s="20"/>
      <c r="E82" s="1"/>
      <c r="R82" s="1"/>
      <c r="V82" s="2"/>
    </row>
    <row r="83" spans="1:24" x14ac:dyDescent="0.25">
      <c r="A83" s="20"/>
      <c r="K83" s="1"/>
      <c r="V83" s="2"/>
    </row>
    <row r="84" spans="1:24" x14ac:dyDescent="0.25">
      <c r="A84" s="20"/>
      <c r="V84" s="2"/>
    </row>
    <row r="85" spans="1:24" x14ac:dyDescent="0.25">
      <c r="A85" s="20"/>
      <c r="V85" s="2"/>
      <c r="X85" s="2"/>
    </row>
    <row r="86" spans="1:24" x14ac:dyDescent="0.25">
      <c r="A86" s="20"/>
      <c r="X86" s="2"/>
    </row>
    <row r="87" spans="1:24" x14ac:dyDescent="0.25">
      <c r="A87" s="20"/>
      <c r="E87" s="1"/>
      <c r="R87" s="1"/>
      <c r="X87" s="2"/>
    </row>
    <row r="88" spans="1:24" x14ac:dyDescent="0.25">
      <c r="V88" s="2"/>
      <c r="W88" s="2"/>
      <c r="X88" s="2"/>
    </row>
    <row r="89" spans="1:24" x14ac:dyDescent="0.25">
      <c r="A89" s="20"/>
      <c r="V89" s="2"/>
      <c r="W89" s="2"/>
    </row>
    <row r="90" spans="1:24" x14ac:dyDescent="0.25">
      <c r="A90" s="20"/>
      <c r="J90" s="2"/>
      <c r="K90" s="2"/>
      <c r="L90" s="2"/>
      <c r="M90" s="2"/>
      <c r="Q90" s="2"/>
      <c r="R90" s="2"/>
      <c r="S90" s="2"/>
      <c r="T90" s="2"/>
      <c r="V90" s="2"/>
      <c r="W90" s="2"/>
    </row>
    <row r="91" spans="1:24" x14ac:dyDescent="0.25">
      <c r="A91" s="20"/>
      <c r="D91" s="2"/>
      <c r="E91" s="4"/>
      <c r="F91" s="2"/>
      <c r="G91" s="3"/>
      <c r="J91" s="2"/>
      <c r="K91" s="2"/>
      <c r="L91" s="2"/>
      <c r="M91" s="2"/>
      <c r="Q91" s="2"/>
      <c r="R91" s="2"/>
      <c r="S91" s="2"/>
      <c r="T91" s="2"/>
      <c r="V91" s="2"/>
      <c r="W91" s="2"/>
      <c r="X91" s="2"/>
    </row>
    <row r="92" spans="1:24" x14ac:dyDescent="0.25">
      <c r="A92" s="20"/>
      <c r="D92" s="2"/>
      <c r="E92" s="3"/>
      <c r="F92" s="2"/>
      <c r="G92" s="2"/>
      <c r="J92" s="2"/>
      <c r="L92" s="3"/>
      <c r="Q92" s="2"/>
      <c r="R92" s="2"/>
      <c r="S92" s="2"/>
      <c r="T92" s="2"/>
      <c r="V92" s="2"/>
      <c r="W92" s="2"/>
      <c r="X92" s="2"/>
    </row>
    <row r="93" spans="1:24" x14ac:dyDescent="0.25">
      <c r="A93" s="20"/>
      <c r="V93" s="2"/>
      <c r="W93" s="2"/>
      <c r="X93" s="2"/>
    </row>
    <row r="94" spans="1:24" x14ac:dyDescent="0.25">
      <c r="A94" s="20"/>
      <c r="C94" s="1"/>
      <c r="E94" s="6"/>
      <c r="F94" s="2"/>
      <c r="G94" s="2"/>
      <c r="I94" s="1"/>
      <c r="K94" s="6"/>
      <c r="L94" s="2"/>
      <c r="M94" s="2"/>
      <c r="P94" s="1"/>
      <c r="R94" s="6"/>
      <c r="S94" s="2"/>
      <c r="T94" s="2"/>
      <c r="V94" s="2"/>
      <c r="W94" s="2"/>
      <c r="X94" s="2"/>
    </row>
    <row r="95" spans="1:24" x14ac:dyDescent="0.25">
      <c r="A95" s="20"/>
      <c r="C95" s="1"/>
      <c r="E95" s="7"/>
      <c r="I95" s="1"/>
      <c r="K95" s="7"/>
      <c r="P95" s="1"/>
      <c r="R95" s="7"/>
      <c r="V95" s="2"/>
      <c r="W95" s="2"/>
      <c r="X95" s="2"/>
    </row>
    <row r="96" spans="1:24" x14ac:dyDescent="0.25">
      <c r="A96" s="20"/>
      <c r="D96" s="2"/>
      <c r="E96" s="2"/>
      <c r="F96" s="2"/>
      <c r="G96" s="2"/>
      <c r="Q96" s="2"/>
      <c r="R96" s="2"/>
      <c r="S96" s="2"/>
      <c r="T96" s="2"/>
      <c r="V96" s="2"/>
      <c r="W96" s="2"/>
      <c r="X96" s="2"/>
    </row>
    <row r="97" spans="1:24" x14ac:dyDescent="0.25">
      <c r="A97" s="20"/>
      <c r="D97" s="2"/>
      <c r="E97" s="2"/>
      <c r="F97" s="2"/>
      <c r="G97" s="2"/>
      <c r="L97" s="2"/>
      <c r="M97" s="2"/>
      <c r="Q97" s="2"/>
      <c r="R97" s="2"/>
      <c r="S97" s="2"/>
      <c r="T97" s="2"/>
      <c r="V97" s="2"/>
      <c r="W97" s="2"/>
      <c r="X97" s="2"/>
    </row>
    <row r="98" spans="1:24" x14ac:dyDescent="0.25">
      <c r="A98" s="20"/>
      <c r="D98" s="2"/>
      <c r="E98" s="2"/>
      <c r="F98" s="2"/>
      <c r="G98" s="2"/>
      <c r="L98" s="2"/>
      <c r="M98" s="2"/>
      <c r="Q98" s="2"/>
      <c r="R98" s="2"/>
      <c r="S98" s="2"/>
      <c r="T98" s="2"/>
      <c r="V98" s="2"/>
      <c r="W98" s="2"/>
      <c r="X98" s="2"/>
    </row>
    <row r="99" spans="1:24" x14ac:dyDescent="0.25">
      <c r="A99" s="20"/>
      <c r="L99" s="2"/>
      <c r="M99" s="2"/>
      <c r="V99" s="2"/>
      <c r="W99" s="2"/>
    </row>
    <row r="100" spans="1:24" x14ac:dyDescent="0.25">
      <c r="A100" s="20"/>
      <c r="C100" s="1"/>
      <c r="E100" s="5"/>
      <c r="P100" s="1"/>
      <c r="R100" s="6"/>
      <c r="S100" s="2"/>
      <c r="T100" s="2"/>
      <c r="V100" s="2"/>
      <c r="W100" s="2"/>
    </row>
    <row r="101" spans="1:24" x14ac:dyDescent="0.25">
      <c r="A101" s="20"/>
      <c r="C101" s="1"/>
      <c r="E101" s="7"/>
      <c r="I101" s="1"/>
      <c r="K101" s="6"/>
      <c r="L101" s="2"/>
      <c r="M101" s="2"/>
      <c r="P101" s="1"/>
      <c r="R101" s="7"/>
      <c r="V101" s="2"/>
      <c r="W101" s="2"/>
    </row>
    <row r="102" spans="1:24" x14ac:dyDescent="0.25">
      <c r="A102" s="20"/>
      <c r="D102" s="2"/>
      <c r="F102" s="3"/>
      <c r="G102" s="3"/>
      <c r="I102" s="1"/>
      <c r="K102" s="7"/>
      <c r="Q102" s="2"/>
      <c r="R102" s="2"/>
      <c r="S102" s="2"/>
      <c r="T102" s="3"/>
      <c r="V102" s="2"/>
      <c r="W102" s="2"/>
    </row>
    <row r="103" spans="1:24" x14ac:dyDescent="0.25">
      <c r="A103" s="20"/>
      <c r="D103" s="2"/>
      <c r="E103" s="3"/>
      <c r="F103" s="2"/>
      <c r="G103" s="2"/>
      <c r="Q103" s="2"/>
      <c r="R103" s="2"/>
      <c r="S103" s="2"/>
      <c r="T103" s="2"/>
      <c r="V103" s="2"/>
    </row>
    <row r="104" spans="1:24" x14ac:dyDescent="0.25">
      <c r="A104" s="20"/>
      <c r="D104" s="2"/>
      <c r="E104" s="3"/>
      <c r="F104" s="2"/>
      <c r="G104" s="2"/>
      <c r="Q104" s="2"/>
      <c r="R104" s="2"/>
      <c r="S104" s="2"/>
      <c r="T104" s="2"/>
      <c r="V104" s="2"/>
      <c r="X104" s="2"/>
    </row>
    <row r="105" spans="1:24" x14ac:dyDescent="0.25">
      <c r="A105" s="20"/>
      <c r="F105" s="3"/>
      <c r="G105" s="3"/>
      <c r="J105" s="2"/>
      <c r="V105" s="2"/>
      <c r="W105" s="2"/>
      <c r="X105" s="2"/>
    </row>
    <row r="106" spans="1:24" x14ac:dyDescent="0.25">
      <c r="A106" s="20"/>
      <c r="C106" s="1"/>
      <c r="E106" s="5"/>
      <c r="F106" s="3"/>
      <c r="G106" s="3"/>
      <c r="J106" s="2"/>
      <c r="K106" s="2"/>
      <c r="P106" s="1"/>
      <c r="R106" s="6"/>
      <c r="S106" s="2"/>
      <c r="T106" s="2"/>
      <c r="V106" s="2"/>
      <c r="W106" s="2"/>
      <c r="X106" s="2"/>
    </row>
    <row r="107" spans="1:24" x14ac:dyDescent="0.25">
      <c r="C107" s="1"/>
      <c r="E107" s="7"/>
      <c r="I107" s="2"/>
      <c r="J107" s="2"/>
      <c r="K107" s="2"/>
      <c r="P107" s="1"/>
      <c r="R107" s="7"/>
      <c r="V107" s="2"/>
      <c r="W107" s="2"/>
      <c r="X107" s="2"/>
    </row>
    <row r="108" spans="1:24" x14ac:dyDescent="0.25">
      <c r="I108" s="2"/>
      <c r="J108" s="2"/>
      <c r="K108" s="2"/>
      <c r="L108" s="2"/>
      <c r="V108" s="2"/>
      <c r="W108" s="2"/>
    </row>
    <row r="109" spans="1:24" x14ac:dyDescent="0.25">
      <c r="E109" s="2"/>
      <c r="I109" s="2"/>
      <c r="J109" s="2"/>
      <c r="K109" s="2"/>
      <c r="L109" s="2"/>
      <c r="M109" s="2"/>
      <c r="W109" s="2"/>
    </row>
    <row r="110" spans="1:24" x14ac:dyDescent="0.25">
      <c r="A110" s="20"/>
    </row>
    <row r="111" spans="1:24" x14ac:dyDescent="0.25">
      <c r="A111" s="20"/>
      <c r="D111" s="2"/>
      <c r="E111" s="2"/>
      <c r="F111" s="2"/>
      <c r="J111" s="2"/>
      <c r="L111" s="2"/>
      <c r="Q111" s="2"/>
      <c r="R111" s="2"/>
      <c r="S111" s="2"/>
    </row>
    <row r="112" spans="1:24" x14ac:dyDescent="0.25">
      <c r="A112" s="20"/>
      <c r="D112" s="3"/>
      <c r="E112" s="2"/>
      <c r="F112" s="2"/>
      <c r="J112" s="2"/>
      <c r="K112" s="2"/>
      <c r="L112" s="2"/>
      <c r="Q112" s="2"/>
      <c r="S112" s="2"/>
    </row>
    <row r="113" spans="1:19" x14ac:dyDescent="0.25">
      <c r="A113" s="20"/>
      <c r="D113" s="2"/>
      <c r="E113" s="2"/>
      <c r="F113" s="2"/>
      <c r="J113" s="2"/>
      <c r="L113" s="2"/>
      <c r="Q113" s="3"/>
      <c r="R113" s="3"/>
      <c r="S113" s="2"/>
    </row>
    <row r="114" spans="1:19" x14ac:dyDescent="0.25">
      <c r="A114" s="20"/>
      <c r="F114" s="2"/>
    </row>
    <row r="115" spans="1:19" x14ac:dyDescent="0.25">
      <c r="A115" s="20"/>
      <c r="C115" s="1"/>
      <c r="E115" s="6"/>
      <c r="F115" s="2"/>
      <c r="I115" s="1"/>
      <c r="K115" s="6"/>
      <c r="L115" s="2"/>
      <c r="P115" s="1"/>
      <c r="R115" s="6"/>
      <c r="S115" s="2"/>
    </row>
    <row r="116" spans="1:19" x14ac:dyDescent="0.25">
      <c r="A116" s="20"/>
      <c r="C116" s="1"/>
      <c r="E116" s="7"/>
      <c r="I116" s="1"/>
      <c r="K116" s="7"/>
      <c r="P116" s="1"/>
      <c r="R116" s="7"/>
    </row>
    <row r="117" spans="1:19" x14ac:dyDescent="0.25">
      <c r="A117" s="20"/>
      <c r="D117" s="2"/>
      <c r="E117" s="2"/>
      <c r="F117" s="2"/>
      <c r="Q117" s="2"/>
      <c r="R117" s="2"/>
      <c r="S117" s="2"/>
    </row>
    <row r="118" spans="1:19" x14ac:dyDescent="0.25">
      <c r="A118" s="20"/>
      <c r="D118" s="2"/>
      <c r="E118" s="2"/>
      <c r="F118" s="2"/>
      <c r="L118" s="2"/>
      <c r="Q118" s="2"/>
      <c r="R118" s="2"/>
      <c r="S118" s="2"/>
    </row>
    <row r="119" spans="1:19" x14ac:dyDescent="0.25">
      <c r="A119" s="20"/>
      <c r="D119" s="2"/>
      <c r="L119" s="2"/>
      <c r="Q119" s="2"/>
      <c r="R119" s="2"/>
      <c r="S119" s="2"/>
    </row>
    <row r="120" spans="1:19" x14ac:dyDescent="0.25">
      <c r="A120" s="20"/>
      <c r="L120" s="2"/>
    </row>
    <row r="121" spans="1:19" x14ac:dyDescent="0.25">
      <c r="A121" s="20"/>
      <c r="C121" s="1"/>
      <c r="E121" s="5"/>
      <c r="P121" s="1"/>
      <c r="R121" s="6"/>
      <c r="S121" s="2"/>
    </row>
    <row r="122" spans="1:19" x14ac:dyDescent="0.25">
      <c r="A122" s="20"/>
      <c r="C122" s="1"/>
      <c r="E122" s="7"/>
      <c r="I122" s="1"/>
      <c r="K122" s="6"/>
      <c r="L122" s="2"/>
      <c r="P122" s="1"/>
      <c r="R122" s="7"/>
    </row>
    <row r="123" spans="1:19" x14ac:dyDescent="0.25">
      <c r="A123" s="20"/>
      <c r="D123" s="2"/>
      <c r="E123" s="2"/>
      <c r="F123" s="2"/>
      <c r="I123" s="1"/>
      <c r="K123" s="7"/>
      <c r="Q123" s="2"/>
      <c r="R123" s="2"/>
      <c r="S123" s="2"/>
    </row>
    <row r="124" spans="1:19" x14ac:dyDescent="0.25">
      <c r="A124" s="20"/>
      <c r="D124" s="2"/>
      <c r="E124" s="3"/>
      <c r="Q124" s="2"/>
      <c r="R124" s="2"/>
      <c r="S124" s="2"/>
    </row>
    <row r="125" spans="1:19" x14ac:dyDescent="0.25">
      <c r="A125" s="20"/>
      <c r="D125" s="3"/>
      <c r="F125" s="2"/>
      <c r="Q125" s="2"/>
      <c r="R125" s="2"/>
      <c r="S125" s="2"/>
    </row>
    <row r="126" spans="1:19" x14ac:dyDescent="0.25">
      <c r="A126" s="20"/>
      <c r="J126" s="2"/>
    </row>
    <row r="127" spans="1:19" x14ac:dyDescent="0.25">
      <c r="A127" s="20"/>
      <c r="C127" s="1"/>
      <c r="E127" s="5"/>
      <c r="I127" s="2"/>
      <c r="J127" s="2"/>
      <c r="K127" s="2"/>
      <c r="P127" s="1"/>
      <c r="R127" s="6"/>
      <c r="S127" s="2"/>
    </row>
    <row r="128" spans="1:19" x14ac:dyDescent="0.25">
      <c r="C128" s="1"/>
      <c r="E128" s="7"/>
      <c r="I128" s="9"/>
      <c r="J128" s="2"/>
      <c r="K128" s="2"/>
      <c r="M128" s="2"/>
      <c r="P128" s="1"/>
      <c r="R128" s="7"/>
    </row>
    <row r="129" spans="1:22" x14ac:dyDescent="0.25">
      <c r="H129" s="13"/>
      <c r="I129" s="2"/>
      <c r="J129" s="2"/>
      <c r="K129" s="2"/>
      <c r="M129" s="2"/>
    </row>
    <row r="130" spans="1:22" x14ac:dyDescent="0.25">
      <c r="H130" s="13"/>
      <c r="I130" s="9"/>
      <c r="J130" s="2"/>
      <c r="K130" s="2"/>
      <c r="L130" s="2"/>
      <c r="M130" s="2"/>
      <c r="P130" s="2"/>
    </row>
    <row r="131" spans="1:22" x14ac:dyDescent="0.25">
      <c r="A131" s="20"/>
    </row>
    <row r="132" spans="1:22" x14ac:dyDescent="0.25">
      <c r="A132" s="20"/>
      <c r="D132" s="2"/>
      <c r="E132" s="2"/>
      <c r="F132" s="2"/>
      <c r="J132" s="2"/>
      <c r="K132" s="2"/>
      <c r="L132" s="2"/>
      <c r="M132" s="2"/>
      <c r="Q132" s="2"/>
      <c r="R132" s="2"/>
      <c r="S132" s="2"/>
      <c r="T132" s="2"/>
    </row>
    <row r="133" spans="1:22" x14ac:dyDescent="0.25">
      <c r="A133" s="20"/>
      <c r="D133" s="2"/>
      <c r="E133" s="2"/>
      <c r="F133" s="2"/>
      <c r="G133" s="3"/>
      <c r="J133" s="2"/>
      <c r="K133" s="2"/>
      <c r="L133" s="2"/>
      <c r="M133" s="2"/>
      <c r="Q133" s="2"/>
      <c r="R133" s="2"/>
      <c r="S133" s="2"/>
      <c r="T133" s="2"/>
      <c r="V133" s="2"/>
    </row>
    <row r="134" spans="1:22" x14ac:dyDescent="0.25">
      <c r="A134" s="20"/>
      <c r="D134" s="2"/>
      <c r="E134" s="2"/>
      <c r="F134" s="2"/>
      <c r="G134" s="2"/>
      <c r="J134" s="2"/>
      <c r="K134" s="2"/>
      <c r="L134" s="2"/>
      <c r="Q134" s="2"/>
      <c r="R134" s="2"/>
      <c r="S134" s="2"/>
      <c r="T134" s="2"/>
      <c r="V134" s="2"/>
    </row>
    <row r="135" spans="1:22" x14ac:dyDescent="0.25">
      <c r="A135" s="20"/>
      <c r="V135" s="2"/>
    </row>
    <row r="136" spans="1:22" x14ac:dyDescent="0.25">
      <c r="A136" s="20"/>
      <c r="C136" s="1"/>
      <c r="E136" s="6"/>
      <c r="F136" s="2"/>
      <c r="G136" s="2"/>
      <c r="I136" s="1"/>
      <c r="K136" s="6"/>
      <c r="L136" s="2"/>
      <c r="M136" s="2"/>
      <c r="P136" s="1"/>
      <c r="R136" s="6"/>
      <c r="S136" s="2"/>
      <c r="T136" s="2"/>
      <c r="V136" s="2"/>
    </row>
    <row r="137" spans="1:22" x14ac:dyDescent="0.25">
      <c r="A137" s="20"/>
      <c r="C137" s="1"/>
      <c r="E137" s="7"/>
      <c r="I137" s="1"/>
      <c r="K137" s="7"/>
      <c r="P137" s="1"/>
      <c r="R137" s="7"/>
      <c r="V137" s="2"/>
    </row>
    <row r="138" spans="1:22" x14ac:dyDescent="0.25">
      <c r="A138" s="20"/>
      <c r="D138" s="2"/>
      <c r="E138" s="2"/>
      <c r="F138" s="2"/>
      <c r="G138" s="2"/>
      <c r="Q138" s="2"/>
      <c r="R138" s="2"/>
      <c r="S138" s="2"/>
      <c r="T138" s="2"/>
      <c r="V138" s="2"/>
    </row>
    <row r="139" spans="1:22" x14ac:dyDescent="0.25">
      <c r="A139" s="20"/>
      <c r="D139" s="2"/>
      <c r="E139" s="2"/>
      <c r="F139" s="2"/>
      <c r="G139" s="2"/>
      <c r="L139" s="2"/>
      <c r="M139" s="2"/>
      <c r="Q139" s="2"/>
      <c r="R139" s="2"/>
      <c r="S139" s="2"/>
      <c r="T139" s="2"/>
      <c r="V139" s="2"/>
    </row>
    <row r="140" spans="1:22" x14ac:dyDescent="0.25">
      <c r="A140" s="20"/>
      <c r="D140" s="2"/>
      <c r="E140" s="2"/>
      <c r="F140" s="2"/>
      <c r="G140" s="2"/>
      <c r="L140" s="2"/>
      <c r="M140" s="2"/>
      <c r="Q140" s="2"/>
      <c r="R140" s="2"/>
      <c r="S140" s="2"/>
      <c r="T140" s="2"/>
      <c r="V140" s="2"/>
    </row>
    <row r="141" spans="1:22" x14ac:dyDescent="0.25">
      <c r="A141" s="20"/>
      <c r="L141" s="2"/>
      <c r="M141" s="2"/>
      <c r="V141" s="2"/>
    </row>
    <row r="142" spans="1:22" x14ac:dyDescent="0.25">
      <c r="A142" s="20"/>
      <c r="C142" s="1"/>
      <c r="E142" s="5"/>
      <c r="P142" s="1"/>
      <c r="R142" s="6"/>
      <c r="S142" s="2"/>
      <c r="T142" s="2"/>
      <c r="V142" s="2"/>
    </row>
    <row r="143" spans="1:22" x14ac:dyDescent="0.25">
      <c r="A143" s="20"/>
      <c r="C143" s="1"/>
      <c r="E143" s="7"/>
      <c r="I143" s="1"/>
      <c r="K143" s="6"/>
      <c r="L143" s="2"/>
      <c r="M143" s="2"/>
      <c r="P143" s="1"/>
      <c r="R143" s="7"/>
    </row>
    <row r="144" spans="1:22" x14ac:dyDescent="0.25">
      <c r="A144" s="20"/>
      <c r="D144" s="2"/>
      <c r="E144" s="2"/>
      <c r="F144" s="2"/>
      <c r="G144" s="3"/>
      <c r="I144" s="1"/>
      <c r="K144" s="7"/>
      <c r="Q144" s="2"/>
      <c r="R144" s="2"/>
      <c r="S144" s="2"/>
      <c r="T144" s="3"/>
    </row>
    <row r="145" spans="1:22" x14ac:dyDescent="0.25">
      <c r="A145" s="20"/>
      <c r="D145" s="2"/>
      <c r="E145" s="2"/>
      <c r="F145" s="2"/>
      <c r="G145" s="2"/>
      <c r="Q145" s="2"/>
      <c r="R145" s="2"/>
      <c r="S145" s="2"/>
      <c r="T145" s="2"/>
    </row>
    <row r="146" spans="1:22" x14ac:dyDescent="0.25">
      <c r="A146" s="20"/>
      <c r="D146" s="2"/>
      <c r="E146" s="2"/>
      <c r="F146" s="2"/>
      <c r="G146" s="2"/>
      <c r="Q146" s="2"/>
      <c r="R146" s="2"/>
      <c r="S146" s="2"/>
      <c r="T146" s="2"/>
      <c r="V146" s="2"/>
    </row>
    <row r="147" spans="1:22" x14ac:dyDescent="0.25">
      <c r="A147" s="20"/>
      <c r="F147" s="3"/>
      <c r="G147" s="3"/>
      <c r="I147" s="2"/>
      <c r="J147" s="2"/>
      <c r="V147" s="2"/>
    </row>
    <row r="148" spans="1:22" x14ac:dyDescent="0.25">
      <c r="A148" s="20"/>
      <c r="C148" s="1"/>
      <c r="E148" s="5"/>
      <c r="F148" s="3"/>
      <c r="G148" s="3"/>
      <c r="I148" s="2"/>
      <c r="J148" s="2"/>
      <c r="K148" s="2"/>
      <c r="P148" s="1"/>
      <c r="R148" s="6"/>
      <c r="S148" s="2"/>
      <c r="T148" s="2"/>
      <c r="V148" s="2"/>
    </row>
    <row r="149" spans="1:22" x14ac:dyDescent="0.25">
      <c r="C149" s="1"/>
      <c r="E149" s="7"/>
      <c r="I149" s="2"/>
      <c r="J149" s="2"/>
      <c r="K149" s="2"/>
      <c r="P149" s="1"/>
      <c r="R149" s="7"/>
      <c r="V149" s="2"/>
    </row>
    <row r="150" spans="1:22" x14ac:dyDescent="0.25">
      <c r="I150" s="2"/>
      <c r="V150" s="2"/>
    </row>
    <row r="151" spans="1:22" x14ac:dyDescent="0.25">
      <c r="I151" s="2"/>
      <c r="K151" s="2"/>
      <c r="V151" s="2"/>
    </row>
    <row r="152" spans="1:22" x14ac:dyDescent="0.25">
      <c r="I152" s="2"/>
      <c r="K152" s="2"/>
      <c r="V152" s="2"/>
    </row>
    <row r="153" spans="1:22" x14ac:dyDescent="0.25">
      <c r="F153" s="2"/>
      <c r="I153" s="2"/>
      <c r="K153" s="2"/>
      <c r="V153" s="2"/>
    </row>
    <row r="154" spans="1:22" x14ac:dyDescent="0.25">
      <c r="E154" s="2"/>
      <c r="F154" s="2"/>
      <c r="I154" s="2"/>
      <c r="K154" s="2"/>
      <c r="V154" s="2"/>
    </row>
    <row r="155" spans="1:22" x14ac:dyDescent="0.25">
      <c r="E155" s="2"/>
      <c r="F155" s="2"/>
      <c r="G155" s="2"/>
      <c r="I155" s="2"/>
      <c r="K155" s="2"/>
      <c r="V155" s="2"/>
    </row>
    <row r="156" spans="1:22" x14ac:dyDescent="0.25">
      <c r="E156" s="2"/>
      <c r="F156" s="2"/>
      <c r="G156" s="2"/>
      <c r="I156" s="2"/>
      <c r="K156" s="2"/>
      <c r="V156" s="2"/>
    </row>
    <row r="157" spans="1:22" x14ac:dyDescent="0.25">
      <c r="E157" s="2"/>
      <c r="G157" s="2"/>
      <c r="I157" s="2"/>
      <c r="K157" s="2"/>
      <c r="V157" s="2"/>
    </row>
    <row r="158" spans="1:22" x14ac:dyDescent="0.25">
      <c r="E158" s="2"/>
      <c r="F158" s="2"/>
      <c r="G158" s="2"/>
      <c r="I158" s="2"/>
      <c r="K158" s="2"/>
    </row>
    <row r="159" spans="1:22" x14ac:dyDescent="0.25">
      <c r="E159" s="2"/>
      <c r="F159" s="2"/>
      <c r="G159" s="2"/>
      <c r="I159" s="2"/>
      <c r="K159" s="2"/>
    </row>
    <row r="160" spans="1:22" x14ac:dyDescent="0.25">
      <c r="E160" s="2"/>
      <c r="F160" s="2"/>
      <c r="G160" s="2"/>
      <c r="I160" s="2"/>
    </row>
    <row r="161" spans="5:9" x14ac:dyDescent="0.25">
      <c r="E161" s="2"/>
      <c r="F161" s="2"/>
      <c r="G161" s="2"/>
      <c r="I161" s="2"/>
    </row>
    <row r="162" spans="5:9" x14ac:dyDescent="0.25">
      <c r="E162" s="2"/>
      <c r="F162" s="2"/>
      <c r="G162" s="2"/>
      <c r="I162" s="2"/>
    </row>
    <row r="163" spans="5:9" x14ac:dyDescent="0.25">
      <c r="F163" s="2"/>
      <c r="G163" s="2"/>
    </row>
    <row r="164" spans="5:9" x14ac:dyDescent="0.25">
      <c r="G164" s="2"/>
    </row>
  </sheetData>
  <mergeCells count="4">
    <mergeCell ref="A2:A17"/>
    <mergeCell ref="A20:A35"/>
    <mergeCell ref="A55:A70"/>
    <mergeCell ref="A37:A5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65"/>
  <sheetViews>
    <sheetView topLeftCell="A34" zoomScale="50" workbookViewId="0">
      <selection activeCell="D145" sqref="D145"/>
    </sheetView>
  </sheetViews>
  <sheetFormatPr defaultColWidth="11" defaultRowHeight="15.75" x14ac:dyDescent="0.25"/>
  <cols>
    <col min="3" max="3" width="11" bestFit="1" customWidth="1"/>
    <col min="4" max="4" width="16.125" bestFit="1" customWidth="1"/>
    <col min="5" max="5" width="11" bestFit="1" customWidth="1"/>
    <col min="6" max="6" width="17.625" bestFit="1" customWidth="1"/>
    <col min="9" max="9" width="11.125" bestFit="1" customWidth="1"/>
    <col min="10" max="10" width="17.625" bestFit="1" customWidth="1"/>
    <col min="11" max="11" width="11.125" bestFit="1" customWidth="1"/>
    <col min="12" max="12" width="17.625" bestFit="1" customWidth="1"/>
    <col min="16" max="16" width="11.125" bestFit="1" customWidth="1"/>
    <col min="17" max="17" width="17.625" bestFit="1" customWidth="1"/>
    <col min="18" max="18" width="11.125" bestFit="1" customWidth="1"/>
    <col min="19" max="19" width="17.625" bestFit="1" customWidth="1"/>
    <col min="22" max="22" width="15.875" customWidth="1"/>
  </cols>
  <sheetData>
    <row r="1" spans="1:42" x14ac:dyDescent="0.25">
      <c r="B1" s="2"/>
    </row>
    <row r="2" spans="1:42" x14ac:dyDescent="0.25">
      <c r="A2" s="21" t="s">
        <v>47</v>
      </c>
      <c r="B2" s="11"/>
      <c r="D2" t="s">
        <v>0</v>
      </c>
      <c r="E2" t="s">
        <v>18</v>
      </c>
      <c r="F2" t="s">
        <v>17</v>
      </c>
      <c r="H2" s="12"/>
      <c r="J2" t="s">
        <v>0</v>
      </c>
      <c r="K2" t="s">
        <v>18</v>
      </c>
      <c r="L2" t="s">
        <v>17</v>
      </c>
      <c r="O2" s="14"/>
      <c r="Q2" t="s">
        <v>0</v>
      </c>
      <c r="R2" t="s">
        <v>18</v>
      </c>
      <c r="S2" t="s">
        <v>17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1:42" x14ac:dyDescent="0.25">
      <c r="A3" s="21"/>
      <c r="B3" s="11" t="s">
        <v>1</v>
      </c>
      <c r="C3">
        <v>1</v>
      </c>
      <c r="D3">
        <v>14392.618</v>
      </c>
      <c r="E3">
        <v>443.77699999999999</v>
      </c>
      <c r="F3">
        <v>6129.54</v>
      </c>
      <c r="H3" s="12" t="s">
        <v>6</v>
      </c>
      <c r="I3">
        <v>1</v>
      </c>
      <c r="J3" s="2">
        <v>5461.2240000000002</v>
      </c>
      <c r="K3" s="2">
        <v>1008.559</v>
      </c>
      <c r="L3" s="2">
        <v>31274.915000000001</v>
      </c>
      <c r="M3" s="2"/>
      <c r="O3" s="14" t="s">
        <v>7</v>
      </c>
      <c r="P3">
        <v>1</v>
      </c>
      <c r="Q3" s="2">
        <v>11191.092000000001</v>
      </c>
      <c r="R3" s="2">
        <v>1502.742</v>
      </c>
      <c r="S3" s="2">
        <v>7231.7510000000002</v>
      </c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x14ac:dyDescent="0.25">
      <c r="A4" s="21"/>
      <c r="B4" s="11"/>
      <c r="C4">
        <v>2</v>
      </c>
      <c r="D4" s="2">
        <v>11043.739</v>
      </c>
      <c r="E4" s="4">
        <v>1509.902</v>
      </c>
      <c r="F4" s="2">
        <v>10980.159</v>
      </c>
      <c r="G4" s="3"/>
      <c r="H4" s="12"/>
      <c r="I4">
        <v>2</v>
      </c>
      <c r="J4" s="2">
        <v>14436.294</v>
      </c>
      <c r="K4" s="2">
        <v>1909.5740000000001</v>
      </c>
      <c r="L4" s="2">
        <v>17195.331999999999</v>
      </c>
      <c r="M4" s="2"/>
      <c r="O4" s="14"/>
      <c r="P4">
        <v>2</v>
      </c>
      <c r="Q4" s="2">
        <v>3241.049</v>
      </c>
      <c r="R4" s="2">
        <v>41.241999999999997</v>
      </c>
      <c r="S4" s="2">
        <v>2943.7660000000001</v>
      </c>
    </row>
    <row r="5" spans="1:42" x14ac:dyDescent="0.25">
      <c r="A5" s="21"/>
      <c r="B5" s="11"/>
      <c r="C5">
        <v>3</v>
      </c>
      <c r="D5" s="2">
        <v>12174.305</v>
      </c>
      <c r="E5" s="3">
        <v>3792.799</v>
      </c>
      <c r="F5" s="2">
        <v>9765.8209999999999</v>
      </c>
      <c r="G5" s="2"/>
      <c r="H5" s="12"/>
      <c r="I5">
        <v>3</v>
      </c>
      <c r="J5" s="2">
        <v>5568.0519999999997</v>
      </c>
      <c r="K5">
        <v>331.22199999999998</v>
      </c>
      <c r="L5" s="3">
        <v>10919.584999999999</v>
      </c>
      <c r="O5" s="14"/>
      <c r="P5">
        <v>3</v>
      </c>
      <c r="Q5" s="2">
        <v>9767.11</v>
      </c>
      <c r="R5" s="2">
        <v>4528.4189999999999</v>
      </c>
      <c r="S5" s="2">
        <v>48604.567999999999</v>
      </c>
    </row>
    <row r="6" spans="1:42" x14ac:dyDescent="0.25">
      <c r="A6" s="21"/>
      <c r="B6" s="11"/>
      <c r="C6" t="s">
        <v>2</v>
      </c>
      <c r="D6">
        <f>SUM(D3:D5)</f>
        <v>37610.661999999997</v>
      </c>
      <c r="E6">
        <f>SUM(E3:E5)</f>
        <v>5746.4780000000001</v>
      </c>
      <c r="F6">
        <f>SUM(F3:F5)</f>
        <v>26875.52</v>
      </c>
      <c r="H6" s="12"/>
      <c r="I6" t="s">
        <v>2</v>
      </c>
      <c r="J6">
        <f>SUM(J3:J5)</f>
        <v>25465.57</v>
      </c>
      <c r="K6">
        <f>SUM(K3:K5)</f>
        <v>3249.3549999999996</v>
      </c>
      <c r="L6">
        <f>SUM(L3:L5)</f>
        <v>59389.832000000002</v>
      </c>
      <c r="O6" s="14"/>
      <c r="P6" t="s">
        <v>2</v>
      </c>
      <c r="Q6">
        <f>SUM(Q3:Q5)</f>
        <v>24199.251</v>
      </c>
      <c r="R6">
        <f>SUM(R3:R5)</f>
        <v>6072.4030000000002</v>
      </c>
      <c r="S6">
        <f>SUM(S3:S5)</f>
        <v>58780.084999999999</v>
      </c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2" x14ac:dyDescent="0.25">
      <c r="A7" s="21"/>
      <c r="B7" s="11"/>
      <c r="C7" s="1" t="s">
        <v>21</v>
      </c>
      <c r="D7">
        <f>(E6/D6)*100</f>
        <v>15.278853639959861</v>
      </c>
      <c r="E7" s="6" t="s">
        <v>20</v>
      </c>
      <c r="F7" s="2">
        <f>AVERAGE(F3:F5)</f>
        <v>8958.5066666666662</v>
      </c>
      <c r="G7" s="2"/>
      <c r="H7" s="12"/>
      <c r="I7" s="1" t="s">
        <v>21</v>
      </c>
      <c r="J7">
        <f>(K6/J6)*100</f>
        <v>12.759796855126352</v>
      </c>
      <c r="K7" s="6" t="s">
        <v>20</v>
      </c>
      <c r="L7" s="2">
        <f>AVERAGE(L3:L5)</f>
        <v>19796.610666666667</v>
      </c>
      <c r="M7" s="2"/>
      <c r="O7" s="14"/>
      <c r="P7" s="1" t="s">
        <v>21</v>
      </c>
      <c r="Q7">
        <f>(R6/Q6)*100</f>
        <v>25.09335102974881</v>
      </c>
      <c r="R7" s="6" t="s">
        <v>20</v>
      </c>
      <c r="S7" s="2">
        <f>AVERAGE(S3:S5)</f>
        <v>19593.361666666668</v>
      </c>
    </row>
    <row r="8" spans="1:42" x14ac:dyDescent="0.25">
      <c r="A8" s="21"/>
      <c r="B8" s="11"/>
      <c r="C8" s="1" t="s">
        <v>22</v>
      </c>
      <c r="D8">
        <f>(E6/F6)*100</f>
        <v>21.381830007382181</v>
      </c>
      <c r="E8" s="7" t="s">
        <v>19</v>
      </c>
      <c r="F8">
        <f>(F7/150156.25)*100</f>
        <v>5.9661230662504332</v>
      </c>
      <c r="H8" s="12"/>
      <c r="I8" s="1" t="s">
        <v>22</v>
      </c>
      <c r="J8">
        <f>(K6/L6)*100</f>
        <v>5.4712311696722757</v>
      </c>
      <c r="K8" s="7" t="s">
        <v>19</v>
      </c>
      <c r="L8">
        <f>(L7/150156.25)*100</f>
        <v>13.184007103711412</v>
      </c>
      <c r="O8" s="14"/>
      <c r="P8" s="1" t="s">
        <v>22</v>
      </c>
      <c r="Q8">
        <f>(R6/S6)*100</f>
        <v>10.330714901143814</v>
      </c>
      <c r="R8" s="7" t="s">
        <v>19</v>
      </c>
      <c r="S8">
        <f>(S7/150156.25)*100</f>
        <v>13.048648768643774</v>
      </c>
    </row>
    <row r="9" spans="1:42" x14ac:dyDescent="0.25">
      <c r="A9" s="21"/>
      <c r="B9" s="11" t="s">
        <v>4</v>
      </c>
      <c r="C9">
        <v>1</v>
      </c>
      <c r="D9" s="2">
        <v>11086.413</v>
      </c>
      <c r="E9" s="2">
        <v>541.726</v>
      </c>
      <c r="F9" s="2">
        <v>9373.4529999999995</v>
      </c>
      <c r="G9" s="2"/>
      <c r="H9" s="12"/>
      <c r="O9" s="14" t="s">
        <v>8</v>
      </c>
      <c r="P9">
        <v>1</v>
      </c>
      <c r="Q9" s="2">
        <v>5945.527</v>
      </c>
      <c r="R9" s="2">
        <v>1157.4870000000001</v>
      </c>
      <c r="S9" s="2">
        <v>14692.623</v>
      </c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spans="1:42" x14ac:dyDescent="0.25">
      <c r="A10" s="21"/>
      <c r="B10" s="11"/>
      <c r="C10">
        <v>2</v>
      </c>
      <c r="D10" s="2">
        <v>3632.9879999999998</v>
      </c>
      <c r="E10" s="2">
        <v>764.25900000000001</v>
      </c>
      <c r="F10" s="2">
        <v>27599.826000000001</v>
      </c>
      <c r="G10" s="2"/>
      <c r="H10" s="12" t="s">
        <v>10</v>
      </c>
      <c r="I10">
        <v>1</v>
      </c>
      <c r="L10" s="2">
        <v>22718.132000000001</v>
      </c>
      <c r="M10" s="2"/>
      <c r="O10" s="14"/>
      <c r="P10">
        <v>2</v>
      </c>
      <c r="Q10" s="2">
        <v>7433.6629999999996</v>
      </c>
      <c r="R10" s="2">
        <v>824.69</v>
      </c>
      <c r="S10" s="2">
        <v>11808.572</v>
      </c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1:42" x14ac:dyDescent="0.25">
      <c r="A11" s="21"/>
      <c r="B11" s="11"/>
      <c r="C11">
        <v>3</v>
      </c>
      <c r="D11" s="2">
        <v>3903.2069999999999</v>
      </c>
      <c r="E11" s="2">
        <v>364.87400000000002</v>
      </c>
      <c r="F11" s="2">
        <v>17437.627</v>
      </c>
      <c r="G11" s="2"/>
      <c r="H11" s="12"/>
      <c r="I11">
        <v>2</v>
      </c>
      <c r="L11" s="2">
        <v>11630.86</v>
      </c>
      <c r="M11" s="2"/>
      <c r="O11" s="14"/>
      <c r="P11">
        <v>3</v>
      </c>
      <c r="Q11" s="2">
        <v>5065.1329999999998</v>
      </c>
      <c r="R11" s="2">
        <v>731.61</v>
      </c>
      <c r="S11" s="2">
        <v>15903.522999999999</v>
      </c>
    </row>
    <row r="12" spans="1:42" x14ac:dyDescent="0.25">
      <c r="A12" s="21"/>
      <c r="B12" s="11"/>
      <c r="C12" t="s">
        <v>2</v>
      </c>
      <c r="D12">
        <f>SUM(D9:D11)</f>
        <v>18622.608</v>
      </c>
      <c r="E12">
        <f>SUM(E9:E11)</f>
        <v>1670.8590000000002</v>
      </c>
      <c r="F12">
        <f>SUM(F9:F11)</f>
        <v>54410.906000000003</v>
      </c>
      <c r="H12" s="12"/>
      <c r="I12">
        <v>3</v>
      </c>
      <c r="L12" s="2">
        <v>4149.2250000000004</v>
      </c>
      <c r="M12" s="2"/>
      <c r="O12" s="14"/>
      <c r="P12" t="s">
        <v>2</v>
      </c>
      <c r="Q12">
        <f>SUM(Q9:Q11)</f>
        <v>18444.322999999997</v>
      </c>
      <c r="R12">
        <f>SUM(R9:R11)</f>
        <v>2713.7870000000003</v>
      </c>
      <c r="S12">
        <f>SUM(S9:S11)</f>
        <v>42404.718000000001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</row>
    <row r="13" spans="1:42" x14ac:dyDescent="0.25">
      <c r="A13" s="21"/>
      <c r="B13" s="11"/>
      <c r="C13" s="1" t="s">
        <v>21</v>
      </c>
      <c r="D13">
        <f>(E12/D12)*100</f>
        <v>8.972207329929299</v>
      </c>
      <c r="E13" s="5" t="s">
        <v>20</v>
      </c>
      <c r="F13">
        <f>AVERAGE(F9:F11)</f>
        <v>18136.968666666668</v>
      </c>
      <c r="H13" s="12"/>
      <c r="I13" t="s">
        <v>2</v>
      </c>
      <c r="J13">
        <f>SUM(J10:J12)</f>
        <v>0</v>
      </c>
      <c r="K13">
        <f>SUM(K10:K12)</f>
        <v>0</v>
      </c>
      <c r="L13">
        <f>SUM(L10:L12)</f>
        <v>38498.216999999997</v>
      </c>
      <c r="O13" s="14"/>
      <c r="P13" s="1" t="s">
        <v>21</v>
      </c>
      <c r="Q13">
        <f>(R12/Q12)*100</f>
        <v>14.71339989003663</v>
      </c>
      <c r="R13" s="6" t="s">
        <v>20</v>
      </c>
      <c r="S13" s="2">
        <f>AVERAGE(S9:S11)</f>
        <v>14134.906000000001</v>
      </c>
    </row>
    <row r="14" spans="1:42" x14ac:dyDescent="0.25">
      <c r="A14" s="21"/>
      <c r="B14" s="11"/>
      <c r="C14" s="1" t="s">
        <v>22</v>
      </c>
      <c r="D14">
        <f>(E12/F12)*100</f>
        <v>3.0708163543536662</v>
      </c>
      <c r="E14" s="7" t="s">
        <v>19</v>
      </c>
      <c r="F14">
        <f>(F13/150156.25)*100</f>
        <v>12.078730433576137</v>
      </c>
      <c r="H14" s="12"/>
      <c r="I14" s="1"/>
      <c r="K14" s="6" t="s">
        <v>20</v>
      </c>
      <c r="L14" s="2">
        <f>AVERAGE(L10:L12)</f>
        <v>12832.739</v>
      </c>
      <c r="M14" s="2"/>
      <c r="O14" s="14"/>
      <c r="P14" s="1" t="s">
        <v>22</v>
      </c>
      <c r="Q14">
        <f>(R12/S12)*100</f>
        <v>6.3997289169568354</v>
      </c>
      <c r="R14" s="7" t="s">
        <v>19</v>
      </c>
      <c r="S14">
        <f>(S13/150156.25)*100</f>
        <v>9.4134649739854321</v>
      </c>
    </row>
    <row r="15" spans="1:42" x14ac:dyDescent="0.25">
      <c r="A15" s="21"/>
      <c r="B15" s="11" t="s">
        <v>5</v>
      </c>
      <c r="C15">
        <v>1</v>
      </c>
      <c r="D15" s="2">
        <v>6100.04</v>
      </c>
      <c r="E15">
        <v>566.78599999999994</v>
      </c>
      <c r="F15" s="3">
        <v>16482.338</v>
      </c>
      <c r="G15" s="3"/>
      <c r="H15" s="12"/>
      <c r="I15" s="1"/>
      <c r="K15" s="7" t="s">
        <v>19</v>
      </c>
      <c r="L15">
        <f>(L14/150156.25)*100</f>
        <v>8.5462569823100942</v>
      </c>
      <c r="O15" s="14" t="s">
        <v>9</v>
      </c>
      <c r="P15">
        <v>1</v>
      </c>
      <c r="Q15" s="2">
        <v>2480.5129999999999</v>
      </c>
      <c r="R15" s="2">
        <v>265.06299999999999</v>
      </c>
      <c r="S15" s="2">
        <v>15612.540999999999</v>
      </c>
    </row>
    <row r="16" spans="1:42" x14ac:dyDescent="0.25">
      <c r="A16" s="21"/>
      <c r="B16" s="11"/>
      <c r="C16">
        <v>2</v>
      </c>
      <c r="D16" s="2">
        <v>4384.7889999999998</v>
      </c>
      <c r="E16" s="3">
        <v>1415.2470000000001</v>
      </c>
      <c r="F16" s="2">
        <v>34705.131000000001</v>
      </c>
      <c r="G16" s="2"/>
      <c r="H16" s="12"/>
      <c r="O16" s="14"/>
      <c r="P16">
        <v>2</v>
      </c>
      <c r="Q16" s="2">
        <v>5867.0540000000001</v>
      </c>
      <c r="R16" s="2">
        <v>296.85399999999998</v>
      </c>
      <c r="S16" s="2">
        <v>10855.002</v>
      </c>
    </row>
    <row r="17" spans="1:42" x14ac:dyDescent="0.25">
      <c r="A17" s="21"/>
      <c r="B17" s="11"/>
      <c r="C17">
        <v>3</v>
      </c>
      <c r="D17" s="2">
        <v>12797.798000000001</v>
      </c>
      <c r="E17" s="3">
        <v>1643.508</v>
      </c>
      <c r="F17" s="2">
        <v>12154.973</v>
      </c>
      <c r="G17" s="2"/>
      <c r="H17" s="12"/>
      <c r="O17" s="14"/>
      <c r="P17">
        <v>3</v>
      </c>
      <c r="Q17" s="2">
        <v>3498.953</v>
      </c>
      <c r="R17" s="2">
        <v>48.402000000000001</v>
      </c>
      <c r="S17" s="2">
        <v>3600.625</v>
      </c>
    </row>
    <row r="18" spans="1:42" x14ac:dyDescent="0.25">
      <c r="A18" s="21"/>
      <c r="B18" s="11"/>
      <c r="C18" t="s">
        <v>2</v>
      </c>
      <c r="D18">
        <f>SUM(D15:D17)</f>
        <v>23282.627</v>
      </c>
      <c r="E18">
        <f>SUM(E15:E17)</f>
        <v>3625.5410000000002</v>
      </c>
      <c r="F18" s="3">
        <f>SUM(F15:F17)</f>
        <v>63342.441999999995</v>
      </c>
      <c r="G18" s="3"/>
      <c r="H18" s="12"/>
      <c r="J18" s="2"/>
      <c r="O18" s="14"/>
      <c r="P18" t="s">
        <v>2</v>
      </c>
      <c r="Q18">
        <f>SUM(Q15:Q17)</f>
        <v>11846.519999999999</v>
      </c>
      <c r="R18">
        <f>SUM(R15:R17)</f>
        <v>610.31899999999996</v>
      </c>
      <c r="S18">
        <f>SUM(S15:S17)</f>
        <v>30068.167999999998</v>
      </c>
    </row>
    <row r="19" spans="1:42" x14ac:dyDescent="0.25">
      <c r="A19" s="21"/>
      <c r="B19" s="11"/>
      <c r="C19" s="1" t="s">
        <v>21</v>
      </c>
      <c r="D19">
        <f>(E18/D18)*100</f>
        <v>15.571872538266406</v>
      </c>
      <c r="E19" s="5" t="s">
        <v>20</v>
      </c>
      <c r="F19" s="3">
        <f>AVERAGE(F15:F17)</f>
        <v>21114.147333333331</v>
      </c>
      <c r="G19" s="3"/>
      <c r="H19" s="12"/>
      <c r="J19" s="2"/>
      <c r="K19" s="2"/>
      <c r="O19" s="14"/>
      <c r="P19" s="1" t="s">
        <v>21</v>
      </c>
      <c r="Q19">
        <f>(R18/Q18)*100</f>
        <v>5.1518842664343625</v>
      </c>
      <c r="R19" s="6" t="s">
        <v>20</v>
      </c>
      <c r="S19" s="2">
        <f>AVERAGE(S15:S17)</f>
        <v>10022.722666666667</v>
      </c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2" x14ac:dyDescent="0.25">
      <c r="B20" s="11"/>
      <c r="C20" s="1" t="s">
        <v>22</v>
      </c>
      <c r="D20">
        <f>(E18/F18)*100</f>
        <v>5.723715230303247</v>
      </c>
      <c r="E20" s="7" t="s">
        <v>19</v>
      </c>
      <c r="F20">
        <f>(F19/150156.25)*100</f>
        <v>14.061450877558098</v>
      </c>
      <c r="H20" s="12"/>
      <c r="I20" s="2"/>
      <c r="J20" s="2"/>
      <c r="K20" s="2"/>
      <c r="O20" s="14"/>
      <c r="P20" s="1" t="s">
        <v>22</v>
      </c>
      <c r="Q20">
        <f>(R18/S18)*100</f>
        <v>2.0297844551088051</v>
      </c>
      <c r="R20" s="7" t="s">
        <v>19</v>
      </c>
      <c r="S20">
        <f>(S19/150156.25)*100</f>
        <v>6.6748621297259794</v>
      </c>
    </row>
    <row r="21" spans="1:42" x14ac:dyDescent="0.25">
      <c r="B21" s="11"/>
      <c r="H21" s="12"/>
      <c r="I21" s="2"/>
      <c r="J21" s="2"/>
      <c r="K21" s="2"/>
      <c r="L21" s="2"/>
      <c r="O21" s="14"/>
    </row>
    <row r="22" spans="1:42" x14ac:dyDescent="0.25">
      <c r="B22" s="11"/>
      <c r="E22" s="2"/>
      <c r="H22" s="12"/>
      <c r="I22" s="2"/>
      <c r="J22" s="2"/>
      <c r="K22" s="2"/>
      <c r="L22" s="2"/>
      <c r="M22" s="2"/>
      <c r="O22" s="14"/>
    </row>
    <row r="23" spans="1:42" x14ac:dyDescent="0.25">
      <c r="A23" s="21" t="s">
        <v>46</v>
      </c>
      <c r="B23" s="11"/>
      <c r="D23" t="s">
        <v>0</v>
      </c>
      <c r="E23" t="s">
        <v>18</v>
      </c>
      <c r="F23" t="s">
        <v>17</v>
      </c>
      <c r="H23" s="12"/>
      <c r="J23" t="s">
        <v>0</v>
      </c>
      <c r="K23" t="s">
        <v>18</v>
      </c>
      <c r="L23" t="s">
        <v>17</v>
      </c>
      <c r="O23" s="14"/>
      <c r="Q23" t="s">
        <v>0</v>
      </c>
      <c r="R23" t="s">
        <v>18</v>
      </c>
      <c r="S23" t="s">
        <v>17</v>
      </c>
    </row>
    <row r="24" spans="1:42" x14ac:dyDescent="0.25">
      <c r="A24" s="21"/>
      <c r="B24" s="11" t="s">
        <v>1</v>
      </c>
      <c r="C24">
        <v>1</v>
      </c>
      <c r="D24" s="2">
        <v>9124.7139999999999</v>
      </c>
      <c r="E24" s="2">
        <v>3047.4430000000002</v>
      </c>
      <c r="F24" s="2">
        <v>50345.739000000001</v>
      </c>
      <c r="H24" s="12" t="s">
        <v>6</v>
      </c>
      <c r="I24">
        <v>1</v>
      </c>
      <c r="J24" s="2">
        <v>7719.634</v>
      </c>
      <c r="K24">
        <v>936.95899999999995</v>
      </c>
      <c r="L24" s="2">
        <v>17155.093000000001</v>
      </c>
      <c r="O24" s="14" t="s">
        <v>7</v>
      </c>
      <c r="P24">
        <v>1</v>
      </c>
      <c r="Q24" s="2">
        <v>8861.2260000000006</v>
      </c>
      <c r="R24" s="2">
        <v>3706.02</v>
      </c>
      <c r="S24" s="2">
        <v>35650.538999999997</v>
      </c>
    </row>
    <row r="25" spans="1:42" x14ac:dyDescent="0.25">
      <c r="A25" s="21"/>
      <c r="B25" s="11"/>
      <c r="C25">
        <v>2</v>
      </c>
      <c r="D25" s="3">
        <v>14233.953</v>
      </c>
      <c r="E25" s="2">
        <v>2469.9160000000002</v>
      </c>
      <c r="F25" s="2">
        <v>30386.644</v>
      </c>
      <c r="H25" s="12"/>
      <c r="I25">
        <v>2</v>
      </c>
      <c r="J25" s="2">
        <v>2642.759</v>
      </c>
      <c r="K25" s="2">
        <v>1036.769</v>
      </c>
      <c r="L25" s="2">
        <v>27364.690999999999</v>
      </c>
      <c r="O25" s="14"/>
      <c r="P25">
        <v>2</v>
      </c>
      <c r="Q25" s="2">
        <v>5508.6239999999998</v>
      </c>
      <c r="R25">
        <v>1599.6890000000001</v>
      </c>
      <c r="S25" s="2">
        <v>37546.222999999998</v>
      </c>
    </row>
    <row r="26" spans="1:42" x14ac:dyDescent="0.25">
      <c r="A26" s="21"/>
      <c r="B26" s="11"/>
      <c r="C26">
        <v>3</v>
      </c>
      <c r="D26" s="2">
        <v>16650.598000000002</v>
      </c>
      <c r="E26" s="2">
        <v>5544.2809999999999</v>
      </c>
      <c r="F26" s="2">
        <v>45328.148999999998</v>
      </c>
      <c r="H26" s="12"/>
      <c r="I26">
        <v>3</v>
      </c>
      <c r="J26" s="2">
        <v>4427.0330000000004</v>
      </c>
      <c r="K26">
        <v>16.181999999999999</v>
      </c>
      <c r="L26" s="2">
        <v>6626.8739999999998</v>
      </c>
      <c r="O26" s="14"/>
      <c r="P26">
        <v>3</v>
      </c>
      <c r="Q26" s="3">
        <v>10510.892</v>
      </c>
      <c r="R26" s="3">
        <v>3953.47</v>
      </c>
      <c r="S26" s="2">
        <v>34483.027999999998</v>
      </c>
    </row>
    <row r="27" spans="1:42" x14ac:dyDescent="0.25">
      <c r="A27" s="21"/>
      <c r="B27" s="11"/>
      <c r="C27" t="s">
        <v>2</v>
      </c>
      <c r="D27">
        <f>SUM(D24:D26)</f>
        <v>40009.264999999999</v>
      </c>
      <c r="E27">
        <f>SUM(E24:E26)</f>
        <v>11061.64</v>
      </c>
      <c r="F27" s="2">
        <f>SUM(F24:F26)</f>
        <v>126060.53200000001</v>
      </c>
      <c r="H27" s="12"/>
      <c r="I27" t="s">
        <v>2</v>
      </c>
      <c r="J27">
        <f>SUM(J24:J26)</f>
        <v>14789.425999999999</v>
      </c>
      <c r="K27">
        <f>SUM(K24:K26)</f>
        <v>1989.91</v>
      </c>
      <c r="L27">
        <f>SUM(L24:L26)</f>
        <v>51146.657999999996</v>
      </c>
      <c r="O27" s="14"/>
      <c r="P27" t="s">
        <v>2</v>
      </c>
      <c r="Q27">
        <f>SUM(Q24:Q26)</f>
        <v>24880.741999999998</v>
      </c>
      <c r="R27">
        <f>SUM(R24:R26)</f>
        <v>9259.1790000000001</v>
      </c>
      <c r="S27">
        <f>SUM(S24:S26)</f>
        <v>107679.78999999998</v>
      </c>
    </row>
    <row r="28" spans="1:42" x14ac:dyDescent="0.25">
      <c r="A28" s="21"/>
      <c r="B28" s="11"/>
      <c r="C28" s="1" t="s">
        <v>21</v>
      </c>
      <c r="D28">
        <f>(E27/D27)*100</f>
        <v>27.647696102390285</v>
      </c>
      <c r="E28" s="6" t="s">
        <v>20</v>
      </c>
      <c r="F28" s="2">
        <f>AVERAGE(F24:F26)</f>
        <v>42020.177333333333</v>
      </c>
      <c r="H28" s="12"/>
      <c r="I28" s="1" t="s">
        <v>21</v>
      </c>
      <c r="J28">
        <f>(K27/J27)*100</f>
        <v>13.454950854752578</v>
      </c>
      <c r="K28" s="6" t="s">
        <v>20</v>
      </c>
      <c r="L28" s="2">
        <f>AVERAGE(L24:L26)</f>
        <v>17048.885999999999</v>
      </c>
      <c r="O28" s="14"/>
      <c r="P28" s="1" t="s">
        <v>21</v>
      </c>
      <c r="Q28">
        <f>(R27/Q27)*100</f>
        <v>37.21423983255805</v>
      </c>
      <c r="R28" s="6" t="s">
        <v>20</v>
      </c>
      <c r="S28" s="2">
        <f>AVERAGE(S24:S26)</f>
        <v>35893.263333333329</v>
      </c>
    </row>
    <row r="29" spans="1:42" x14ac:dyDescent="0.25">
      <c r="A29" s="21"/>
      <c r="B29" s="11"/>
      <c r="C29" s="1" t="s">
        <v>22</v>
      </c>
      <c r="D29">
        <f>(E27/F27)*100</f>
        <v>8.7748638090786404</v>
      </c>
      <c r="E29" s="7" t="s">
        <v>19</v>
      </c>
      <c r="F29">
        <f>(F28/150156.25)*100</f>
        <v>27.984301241762054</v>
      </c>
      <c r="H29" s="12"/>
      <c r="I29" s="1" t="s">
        <v>22</v>
      </c>
      <c r="J29">
        <f>(K27/L27)*100</f>
        <v>3.8905963318268033</v>
      </c>
      <c r="K29" s="7" t="s">
        <v>19</v>
      </c>
      <c r="L29">
        <f>(L28/150156.25)*100</f>
        <v>11.354096815816856</v>
      </c>
      <c r="O29" s="14"/>
      <c r="P29" s="1" t="s">
        <v>22</v>
      </c>
      <c r="Q29">
        <f>(R27/S27)*100</f>
        <v>8.5988085600835618</v>
      </c>
      <c r="R29" s="7" t="s">
        <v>19</v>
      </c>
      <c r="S29">
        <f>(S28/150156.25)*100</f>
        <v>23.903942282344776</v>
      </c>
    </row>
    <row r="30" spans="1:42" x14ac:dyDescent="0.25">
      <c r="A30" s="21"/>
      <c r="B30" s="11" t="s">
        <v>4</v>
      </c>
      <c r="C30">
        <v>1</v>
      </c>
      <c r="D30" s="2">
        <v>2731.973</v>
      </c>
      <c r="E30" s="2">
        <v>585.54499999999996</v>
      </c>
      <c r="F30" s="2">
        <v>11022.975</v>
      </c>
      <c r="H30" s="12"/>
      <c r="O30" s="14" t="s">
        <v>8</v>
      </c>
      <c r="P30">
        <v>1</v>
      </c>
      <c r="Q30" s="2">
        <v>12682.379000000001</v>
      </c>
      <c r="R30" s="2">
        <v>2014.9690000000001</v>
      </c>
      <c r="S30" s="2">
        <v>17256.191999999999</v>
      </c>
    </row>
    <row r="31" spans="1:42" x14ac:dyDescent="0.25">
      <c r="A31" s="21"/>
      <c r="B31" s="11"/>
      <c r="C31">
        <v>2</v>
      </c>
      <c r="D31" s="2">
        <v>4984.3680000000004</v>
      </c>
      <c r="E31" s="2">
        <v>455.37700000000001</v>
      </c>
      <c r="F31" s="2">
        <v>9247.2929999999997</v>
      </c>
      <c r="H31" s="12" t="s">
        <v>10</v>
      </c>
      <c r="I31">
        <v>1</v>
      </c>
      <c r="L31" s="2">
        <v>11088.132</v>
      </c>
      <c r="O31" s="14"/>
      <c r="P31">
        <v>2</v>
      </c>
      <c r="Q31" s="2">
        <v>13585.972</v>
      </c>
      <c r="R31" s="2">
        <v>4874.82</v>
      </c>
      <c r="S31" s="2">
        <v>32424.955000000002</v>
      </c>
    </row>
    <row r="32" spans="1:42" x14ac:dyDescent="0.25">
      <c r="A32" s="21"/>
      <c r="B32" s="11"/>
      <c r="C32">
        <v>3</v>
      </c>
      <c r="D32" s="2">
        <v>5994.5020000000004</v>
      </c>
      <c r="E32">
        <v>315.04000000000002</v>
      </c>
      <c r="F32">
        <v>7127.7879999999996</v>
      </c>
      <c r="H32" s="12"/>
      <c r="I32">
        <v>2</v>
      </c>
      <c r="L32" s="2">
        <v>11132.953</v>
      </c>
      <c r="O32" s="14"/>
      <c r="P32">
        <v>3</v>
      </c>
      <c r="Q32" s="2">
        <v>17858.348999999998</v>
      </c>
      <c r="R32" s="2">
        <v>3485.7779999999998</v>
      </c>
      <c r="S32" s="2">
        <v>23631.749</v>
      </c>
    </row>
    <row r="33" spans="1:19" x14ac:dyDescent="0.25">
      <c r="A33" s="21"/>
      <c r="B33" s="11"/>
      <c r="C33" t="s">
        <v>2</v>
      </c>
      <c r="D33">
        <f>SUM(D30:D32)</f>
        <v>13710.843000000001</v>
      </c>
      <c r="E33">
        <f>SUM(E30:E32)</f>
        <v>1355.962</v>
      </c>
      <c r="F33">
        <f>SUM(F30:F32)</f>
        <v>27398.056</v>
      </c>
      <c r="H33" s="12"/>
      <c r="I33">
        <v>3</v>
      </c>
      <c r="L33" s="2">
        <v>17397.673999999999</v>
      </c>
      <c r="O33" s="14"/>
      <c r="P33" t="s">
        <v>2</v>
      </c>
      <c r="Q33">
        <f>SUM(Q30:Q32)</f>
        <v>44126.7</v>
      </c>
      <c r="R33">
        <f>SUM(R30:R32)</f>
        <v>10375.566999999999</v>
      </c>
      <c r="S33">
        <f>SUM(S30:S32)</f>
        <v>73312.895999999993</v>
      </c>
    </row>
    <row r="34" spans="1:19" x14ac:dyDescent="0.25">
      <c r="A34" s="21"/>
      <c r="B34" s="11"/>
      <c r="C34" s="1" t="s">
        <v>21</v>
      </c>
      <c r="D34">
        <f>(E33/D33)*100</f>
        <v>9.8897055418109581</v>
      </c>
      <c r="E34" s="5" t="s">
        <v>20</v>
      </c>
      <c r="F34">
        <f>AVERAGE(F30:F32)</f>
        <v>9132.6853333333329</v>
      </c>
      <c r="H34" s="12"/>
      <c r="I34" t="s">
        <v>2</v>
      </c>
      <c r="J34">
        <f>SUM(J31:J33)</f>
        <v>0</v>
      </c>
      <c r="K34">
        <f>SUM(K31:K33)</f>
        <v>0</v>
      </c>
      <c r="L34">
        <f>SUM(L31:L33)</f>
        <v>39618.758999999998</v>
      </c>
      <c r="O34" s="14"/>
      <c r="P34" s="1" t="s">
        <v>21</v>
      </c>
      <c r="Q34">
        <f>(R33/Q33)*100</f>
        <v>23.513126973011804</v>
      </c>
      <c r="R34" s="6" t="s">
        <v>20</v>
      </c>
      <c r="S34" s="2">
        <f>AVERAGE(S30:S32)</f>
        <v>24437.631999999998</v>
      </c>
    </row>
    <row r="35" spans="1:19" x14ac:dyDescent="0.25">
      <c r="A35" s="21"/>
      <c r="B35" s="11"/>
      <c r="C35" s="1" t="s">
        <v>22</v>
      </c>
      <c r="D35">
        <f>(E33/F33)*100</f>
        <v>4.9491175578296502</v>
      </c>
      <c r="E35" s="7" t="s">
        <v>19</v>
      </c>
      <c r="F35">
        <f>(F34/150156.25)*100</f>
        <v>6.082121345820326</v>
      </c>
      <c r="H35" s="12"/>
      <c r="I35" s="1"/>
      <c r="K35" s="6" t="s">
        <v>20</v>
      </c>
      <c r="L35" s="2">
        <f>AVERAGE(L31:L33)</f>
        <v>13206.252999999999</v>
      </c>
      <c r="O35" s="14"/>
      <c r="P35" s="1" t="s">
        <v>22</v>
      </c>
      <c r="Q35">
        <f>(R33/S33)*100</f>
        <v>14.152444612200288</v>
      </c>
      <c r="R35" s="7" t="s">
        <v>19</v>
      </c>
      <c r="S35">
        <f>(S34/150156.25)*100</f>
        <v>16.27480174817898</v>
      </c>
    </row>
    <row r="36" spans="1:19" x14ac:dyDescent="0.25">
      <c r="A36" s="21"/>
      <c r="B36" s="11" t="s">
        <v>5</v>
      </c>
      <c r="C36">
        <v>1</v>
      </c>
      <c r="D36" s="2">
        <v>3443.6770000000001</v>
      </c>
      <c r="E36" s="2">
        <v>993.09299999999996</v>
      </c>
      <c r="F36" s="2">
        <v>29044.143</v>
      </c>
      <c r="H36" s="12"/>
      <c r="I36" s="1"/>
      <c r="K36" s="7" t="s">
        <v>19</v>
      </c>
      <c r="L36">
        <f>(L35/150156.25)*100</f>
        <v>8.7950072008324653</v>
      </c>
      <c r="O36" s="14" t="s">
        <v>9</v>
      </c>
      <c r="P36">
        <v>1</v>
      </c>
      <c r="Q36" s="2">
        <v>4029.223</v>
      </c>
      <c r="R36" s="2">
        <v>523.54</v>
      </c>
      <c r="S36" s="2">
        <v>10580.772999999999</v>
      </c>
    </row>
    <row r="37" spans="1:19" x14ac:dyDescent="0.25">
      <c r="A37" s="21"/>
      <c r="B37" s="11"/>
      <c r="C37">
        <v>2</v>
      </c>
      <c r="D37" s="2">
        <v>2673.1170000000002</v>
      </c>
      <c r="E37" s="3">
        <v>1029.0360000000001</v>
      </c>
      <c r="F37">
        <v>61397.641000000003</v>
      </c>
      <c r="H37" s="12"/>
      <c r="O37" s="14"/>
      <c r="P37">
        <v>2</v>
      </c>
      <c r="Q37" s="2">
        <v>1509.616</v>
      </c>
      <c r="R37" s="2">
        <v>182.72300000000001</v>
      </c>
      <c r="S37" s="2">
        <v>14832.672</v>
      </c>
    </row>
    <row r="38" spans="1:19" x14ac:dyDescent="0.25">
      <c r="A38" s="21"/>
      <c r="B38" s="11"/>
      <c r="C38">
        <v>3</v>
      </c>
      <c r="D38" s="3">
        <v>7223.5889999999999</v>
      </c>
      <c r="E38">
        <v>966.601</v>
      </c>
      <c r="F38" s="2">
        <v>30574.666000000001</v>
      </c>
      <c r="H38" s="12"/>
      <c r="O38" s="14"/>
      <c r="P38">
        <v>3</v>
      </c>
      <c r="Q38" s="2">
        <v>5790.442</v>
      </c>
      <c r="R38" s="2">
        <v>885.83600000000001</v>
      </c>
      <c r="S38" s="2">
        <v>17231.562000000002</v>
      </c>
    </row>
    <row r="39" spans="1:19" x14ac:dyDescent="0.25">
      <c r="A39" s="21"/>
      <c r="B39" s="11"/>
      <c r="C39" t="s">
        <v>2</v>
      </c>
      <c r="D39">
        <f>SUM(D36:D38)</f>
        <v>13340.383</v>
      </c>
      <c r="E39">
        <f>SUM(E36:E38)</f>
        <v>2988.73</v>
      </c>
      <c r="F39">
        <f>SUM(F36:F38)</f>
        <v>121016.45</v>
      </c>
      <c r="H39" s="12"/>
      <c r="J39" s="2"/>
      <c r="O39" s="14"/>
      <c r="P39" t="s">
        <v>2</v>
      </c>
      <c r="Q39">
        <f>SUM(Q36:Q38)</f>
        <v>11329.280999999999</v>
      </c>
      <c r="R39">
        <f>SUM(R36:R38)</f>
        <v>1592.0989999999999</v>
      </c>
      <c r="S39">
        <f>SUM(S36:S38)</f>
        <v>42645.006999999998</v>
      </c>
    </row>
    <row r="40" spans="1:19" x14ac:dyDescent="0.25">
      <c r="A40" s="21"/>
      <c r="B40" s="11"/>
      <c r="C40" s="1" t="s">
        <v>21</v>
      </c>
      <c r="D40">
        <f>(E39/D39)*100</f>
        <v>22.403629640918108</v>
      </c>
      <c r="E40" s="5" t="s">
        <v>20</v>
      </c>
      <c r="F40">
        <f>AVERAGE(F36:F38)</f>
        <v>40338.816666666666</v>
      </c>
      <c r="H40" s="12"/>
      <c r="I40" s="2"/>
      <c r="J40" s="2"/>
      <c r="K40" s="2"/>
      <c r="O40" s="14"/>
      <c r="P40" s="1" t="s">
        <v>21</v>
      </c>
      <c r="Q40">
        <f>(R39/Q39)*100</f>
        <v>14.052957111753164</v>
      </c>
      <c r="R40" s="6" t="s">
        <v>20</v>
      </c>
      <c r="S40" s="2">
        <f>AVERAGE(S36:S38)</f>
        <v>14215.002333333332</v>
      </c>
    </row>
    <row r="41" spans="1:19" x14ac:dyDescent="0.25">
      <c r="B41" s="11"/>
      <c r="C41" s="1" t="s">
        <v>22</v>
      </c>
      <c r="D41">
        <f>(E39/F39)*100</f>
        <v>2.4696890381431613</v>
      </c>
      <c r="E41" s="7" t="s">
        <v>19</v>
      </c>
      <c r="F41">
        <f>(F40/150156.25)*100</f>
        <v>26.86456052722858</v>
      </c>
      <c r="H41" s="12"/>
      <c r="I41" s="9"/>
      <c r="J41" s="2"/>
      <c r="K41" s="2"/>
      <c r="M41" s="2"/>
      <c r="O41" s="14"/>
      <c r="P41" s="1" t="s">
        <v>22</v>
      </c>
      <c r="Q41">
        <f>(R39/S39)*100</f>
        <v>3.7333772743899423</v>
      </c>
      <c r="R41" s="7" t="s">
        <v>19</v>
      </c>
      <c r="S41">
        <f>(S40/150156.25)*100</f>
        <v>9.4668069649670485</v>
      </c>
    </row>
    <row r="42" spans="1:19" x14ac:dyDescent="0.25">
      <c r="B42" s="11"/>
      <c r="H42" s="13"/>
      <c r="I42" s="2"/>
      <c r="J42" s="2"/>
      <c r="K42" s="2"/>
      <c r="M42" s="2"/>
      <c r="O42" s="14"/>
    </row>
    <row r="43" spans="1:19" x14ac:dyDescent="0.25">
      <c r="A43" s="21" t="s">
        <v>45</v>
      </c>
      <c r="B43" s="11"/>
      <c r="D43" t="s">
        <v>0</v>
      </c>
      <c r="E43" t="s">
        <v>18</v>
      </c>
      <c r="F43" t="s">
        <v>17</v>
      </c>
      <c r="H43" s="12"/>
      <c r="J43" t="s">
        <v>0</v>
      </c>
      <c r="K43" t="s">
        <v>18</v>
      </c>
      <c r="L43" t="s">
        <v>17</v>
      </c>
      <c r="O43" s="14"/>
      <c r="Q43" t="s">
        <v>0</v>
      </c>
      <c r="R43" t="s">
        <v>18</v>
      </c>
      <c r="S43" t="s">
        <v>17</v>
      </c>
    </row>
    <row r="44" spans="1:19" x14ac:dyDescent="0.25">
      <c r="A44" s="21"/>
      <c r="B44" s="11" t="s">
        <v>1</v>
      </c>
      <c r="C44">
        <v>1</v>
      </c>
      <c r="D44" s="2">
        <v>16360.761</v>
      </c>
      <c r="E44" s="2">
        <v>1979.4559999999999</v>
      </c>
      <c r="F44" s="2">
        <v>10789.415999999999</v>
      </c>
      <c r="H44" s="12" t="s">
        <v>6</v>
      </c>
      <c r="I44">
        <v>1</v>
      </c>
      <c r="J44" s="2">
        <v>16655.611000000001</v>
      </c>
      <c r="K44" s="2">
        <v>2642.0430000000001</v>
      </c>
      <c r="L44" s="2">
        <v>15577.743</v>
      </c>
      <c r="O44" s="14" t="s">
        <v>7</v>
      </c>
      <c r="P44">
        <v>1</v>
      </c>
      <c r="Q44" s="2">
        <v>22045.092000000001</v>
      </c>
      <c r="R44" s="2">
        <v>1856.59</v>
      </c>
      <c r="S44" s="2">
        <v>7540.634</v>
      </c>
    </row>
    <row r="45" spans="1:19" x14ac:dyDescent="0.25">
      <c r="A45" s="21"/>
      <c r="B45" s="11"/>
      <c r="C45">
        <v>2</v>
      </c>
      <c r="D45" s="2">
        <v>16151.116</v>
      </c>
      <c r="E45" s="2">
        <v>2932.31</v>
      </c>
      <c r="F45" s="2">
        <v>20774.476999999999</v>
      </c>
      <c r="H45" s="12"/>
      <c r="I45">
        <v>2</v>
      </c>
      <c r="J45" s="2">
        <v>15799.416999999999</v>
      </c>
      <c r="K45" s="2">
        <v>2892.357</v>
      </c>
      <c r="L45" s="2">
        <v>17401.54</v>
      </c>
      <c r="O45" s="14"/>
      <c r="P45">
        <v>2</v>
      </c>
      <c r="Q45" s="2">
        <v>17014.47</v>
      </c>
      <c r="R45" s="2">
        <v>3861.9650000000001</v>
      </c>
      <c r="S45" s="2">
        <v>20044.012999999999</v>
      </c>
    </row>
    <row r="46" spans="1:19" x14ac:dyDescent="0.25">
      <c r="A46" s="21"/>
      <c r="B46" s="11"/>
      <c r="C46">
        <v>3</v>
      </c>
      <c r="D46" s="2">
        <v>14318.011</v>
      </c>
      <c r="E46" s="2">
        <v>5836.982</v>
      </c>
      <c r="F46" s="2">
        <v>35461.514999999999</v>
      </c>
      <c r="H46" s="12"/>
      <c r="I46">
        <v>3</v>
      </c>
      <c r="J46" s="2">
        <v>10882.21</v>
      </c>
      <c r="K46" s="2">
        <v>1654.248</v>
      </c>
      <c r="L46" s="2">
        <v>11331.572</v>
      </c>
      <c r="O46" s="14"/>
      <c r="P46">
        <v>3</v>
      </c>
      <c r="Q46" s="2">
        <v>16004.909</v>
      </c>
      <c r="R46" s="2">
        <v>4134.7610000000004</v>
      </c>
      <c r="S46" s="2">
        <v>12403.138999999999</v>
      </c>
    </row>
    <row r="47" spans="1:19" x14ac:dyDescent="0.25">
      <c r="A47" s="21"/>
      <c r="B47" s="11"/>
      <c r="C47" t="s">
        <v>2</v>
      </c>
      <c r="D47">
        <f>SUM(D44:D46)</f>
        <v>46829.887999999999</v>
      </c>
      <c r="E47">
        <f>SUM(E44:E46)</f>
        <v>10748.748</v>
      </c>
      <c r="F47" s="2">
        <f>SUM(F44:F46)</f>
        <v>67025.407999999996</v>
      </c>
      <c r="H47" s="12"/>
      <c r="I47" t="s">
        <v>2</v>
      </c>
      <c r="J47">
        <f>SUM(J44:J46)</f>
        <v>43337.237999999998</v>
      </c>
      <c r="K47">
        <f>SUM(K44:K46)</f>
        <v>7188.6479999999992</v>
      </c>
      <c r="L47">
        <f>SUM(L44:L46)</f>
        <v>44310.855000000003</v>
      </c>
      <c r="O47" s="14"/>
      <c r="P47" t="s">
        <v>2</v>
      </c>
      <c r="Q47">
        <f>SUM(Q44:Q46)</f>
        <v>55064.471000000005</v>
      </c>
      <c r="R47">
        <f>SUM(R44:R46)</f>
        <v>9853.3160000000007</v>
      </c>
      <c r="S47">
        <f>SUM(S44:S46)</f>
        <v>39987.785999999993</v>
      </c>
    </row>
    <row r="48" spans="1:19" x14ac:dyDescent="0.25">
      <c r="A48" s="21"/>
      <c r="B48" s="11"/>
      <c r="C48" s="1" t="s">
        <v>21</v>
      </c>
      <c r="D48">
        <f>(E47/D47)*100</f>
        <v>22.952751883583407</v>
      </c>
      <c r="E48" s="6" t="s">
        <v>20</v>
      </c>
      <c r="F48" s="2">
        <f>AVERAGE(F44:F46)</f>
        <v>22341.802666666666</v>
      </c>
      <c r="H48" s="12"/>
      <c r="I48" s="1" t="s">
        <v>21</v>
      </c>
      <c r="J48">
        <f>(K47/J47)*100</f>
        <v>16.587693013569531</v>
      </c>
      <c r="K48" s="6" t="s">
        <v>20</v>
      </c>
      <c r="L48" s="2">
        <f>AVERAGE(L44:L46)</f>
        <v>14770.285000000002</v>
      </c>
      <c r="O48" s="14"/>
      <c r="P48" s="1" t="s">
        <v>21</v>
      </c>
      <c r="Q48">
        <f>(R47/Q47)*100</f>
        <v>17.894144483836047</v>
      </c>
      <c r="R48" s="6" t="s">
        <v>20</v>
      </c>
      <c r="S48" s="2">
        <f>AVERAGE(S44:S46)</f>
        <v>13329.261999999997</v>
      </c>
    </row>
    <row r="49" spans="1:23" x14ac:dyDescent="0.25">
      <c r="A49" s="21"/>
      <c r="B49" s="11"/>
      <c r="C49" s="1" t="s">
        <v>22</v>
      </c>
      <c r="D49">
        <f>(E47/F47)*100</f>
        <v>16.036825915330496</v>
      </c>
      <c r="E49" s="7" t="s">
        <v>19</v>
      </c>
      <c r="F49">
        <f>(F48/150156.25)*100</f>
        <v>14.87903611515782</v>
      </c>
      <c r="H49" s="12"/>
      <c r="I49" s="1" t="s">
        <v>22</v>
      </c>
      <c r="J49">
        <f>(K47/L47)*100</f>
        <v>16.223221149761155</v>
      </c>
      <c r="K49" s="7" t="s">
        <v>19</v>
      </c>
      <c r="L49">
        <f>(L48/150156.25)*100</f>
        <v>9.8366101977107192</v>
      </c>
      <c r="O49" s="14"/>
      <c r="P49" s="1" t="s">
        <v>22</v>
      </c>
      <c r="Q49">
        <f>(R47/S47)*100</f>
        <v>24.640814072577065</v>
      </c>
      <c r="R49" s="7" t="s">
        <v>19</v>
      </c>
      <c r="S49">
        <f>(S48/150156.25)*100</f>
        <v>8.8769278668054099</v>
      </c>
    </row>
    <row r="50" spans="1:23" x14ac:dyDescent="0.25">
      <c r="A50" s="21"/>
      <c r="B50" s="11" t="s">
        <v>4</v>
      </c>
      <c r="C50">
        <v>1</v>
      </c>
      <c r="D50" s="2">
        <v>11156.438</v>
      </c>
      <c r="E50" s="2">
        <v>3093.9830000000002</v>
      </c>
      <c r="F50" s="2">
        <v>16009.778</v>
      </c>
      <c r="H50" s="12"/>
      <c r="O50" s="14" t="s">
        <v>8</v>
      </c>
      <c r="P50">
        <v>1</v>
      </c>
      <c r="Q50" s="2">
        <v>23095.322</v>
      </c>
      <c r="R50" s="2">
        <v>4098.6750000000002</v>
      </c>
      <c r="S50" s="2">
        <v>20354.757000000001</v>
      </c>
    </row>
    <row r="51" spans="1:23" x14ac:dyDescent="0.25">
      <c r="A51" s="21"/>
      <c r="B51" s="11"/>
      <c r="C51">
        <v>2</v>
      </c>
      <c r="D51" s="2">
        <v>10920.587</v>
      </c>
      <c r="E51" s="2">
        <v>3069.0659999999998</v>
      </c>
      <c r="F51" s="2">
        <v>21029.23</v>
      </c>
      <c r="H51" s="12" t="s">
        <v>10</v>
      </c>
      <c r="I51">
        <v>1</v>
      </c>
      <c r="L51" s="2">
        <v>7851.3779999999997</v>
      </c>
      <c r="O51" s="14"/>
      <c r="P51">
        <v>2</v>
      </c>
      <c r="Q51" s="2">
        <v>13826.262000000001</v>
      </c>
      <c r="R51" s="2">
        <v>1509.902</v>
      </c>
      <c r="S51" s="2">
        <v>7003.777</v>
      </c>
    </row>
    <row r="52" spans="1:23" x14ac:dyDescent="0.25">
      <c r="A52" s="21"/>
      <c r="B52" s="11"/>
      <c r="C52">
        <v>3</v>
      </c>
      <c r="D52" s="2">
        <v>11391.143</v>
      </c>
      <c r="E52" s="2">
        <v>2430.5360000000001</v>
      </c>
      <c r="F52" s="2">
        <v>18497.737000000001</v>
      </c>
      <c r="H52" s="12"/>
      <c r="I52">
        <v>2</v>
      </c>
      <c r="L52" s="2">
        <v>6855.4210000000003</v>
      </c>
      <c r="O52" s="14"/>
      <c r="P52">
        <v>3</v>
      </c>
      <c r="Q52" s="2">
        <v>14946.803</v>
      </c>
      <c r="R52" s="2">
        <v>3402.4360000000001</v>
      </c>
      <c r="S52" s="2">
        <v>18275.633999999998</v>
      </c>
    </row>
    <row r="53" spans="1:23" x14ac:dyDescent="0.25">
      <c r="A53" s="21"/>
      <c r="B53" s="11"/>
      <c r="C53" t="s">
        <v>2</v>
      </c>
      <c r="D53">
        <f>SUM(D50:D52)</f>
        <v>33468.168000000005</v>
      </c>
      <c r="E53">
        <f>SUM(E50:E52)</f>
        <v>8593.5849999999991</v>
      </c>
      <c r="F53">
        <f>SUM(F50:F52)</f>
        <v>55536.745000000003</v>
      </c>
      <c r="H53" s="12"/>
      <c r="I53">
        <v>3</v>
      </c>
      <c r="L53" s="2">
        <v>11238.778</v>
      </c>
      <c r="O53" s="14"/>
      <c r="P53" t="s">
        <v>2</v>
      </c>
      <c r="Q53">
        <f>SUM(Q50:Q52)</f>
        <v>51868.387000000002</v>
      </c>
      <c r="R53">
        <f>SUM(R50:R52)</f>
        <v>9011.0130000000008</v>
      </c>
      <c r="S53">
        <f>SUM(S50:S52)</f>
        <v>45634.167999999998</v>
      </c>
    </row>
    <row r="54" spans="1:23" x14ac:dyDescent="0.25">
      <c r="A54" s="21"/>
      <c r="B54" s="11"/>
      <c r="C54" s="1" t="s">
        <v>21</v>
      </c>
      <c r="D54">
        <f>(E53/D53)*100</f>
        <v>25.676890949035506</v>
      </c>
      <c r="E54" s="5" t="s">
        <v>20</v>
      </c>
      <c r="F54">
        <f>AVERAGE(F50:F52)</f>
        <v>18512.248333333333</v>
      </c>
      <c r="H54" s="12"/>
      <c r="I54" t="s">
        <v>2</v>
      </c>
      <c r="J54">
        <f>SUM(J51:J53)</f>
        <v>0</v>
      </c>
      <c r="K54">
        <f>SUM(K51:K53)</f>
        <v>0</v>
      </c>
      <c r="L54">
        <f>SUM(L51:L53)</f>
        <v>25945.576999999997</v>
      </c>
      <c r="O54" s="14"/>
      <c r="P54" s="1" t="s">
        <v>21</v>
      </c>
      <c r="Q54">
        <f>(R53/Q53)*100</f>
        <v>17.372842151424528</v>
      </c>
      <c r="R54" s="6" t="s">
        <v>20</v>
      </c>
      <c r="S54" s="2">
        <f>AVERAGE(S50:S52)</f>
        <v>15211.389333333333</v>
      </c>
    </row>
    <row r="55" spans="1:23" x14ac:dyDescent="0.25">
      <c r="A55" s="21"/>
      <c r="B55" s="11"/>
      <c r="C55" s="1" t="s">
        <v>22</v>
      </c>
      <c r="D55">
        <f>(E53/F53)*100</f>
        <v>15.473692237454678</v>
      </c>
      <c r="E55" s="7" t="s">
        <v>19</v>
      </c>
      <c r="F55">
        <f>(F54/150156.25)*100</f>
        <v>12.328656538328129</v>
      </c>
      <c r="H55" s="12"/>
      <c r="I55" s="1"/>
      <c r="K55" s="6" t="s">
        <v>20</v>
      </c>
      <c r="L55" s="2">
        <f>AVERAGE(L51:L53)</f>
        <v>8648.5256666666664</v>
      </c>
      <c r="O55" s="14"/>
      <c r="P55" s="1" t="s">
        <v>22</v>
      </c>
      <c r="Q55">
        <f>(R53/S53)*100</f>
        <v>19.746197629811068</v>
      </c>
      <c r="R55" s="7" t="s">
        <v>19</v>
      </c>
      <c r="S55">
        <f>(S54/150156.25)*100</f>
        <v>10.130373749566424</v>
      </c>
    </row>
    <row r="56" spans="1:23" x14ac:dyDescent="0.25">
      <c r="A56" s="21"/>
      <c r="B56" s="11" t="s">
        <v>5</v>
      </c>
      <c r="C56">
        <v>1</v>
      </c>
      <c r="D56" s="2">
        <v>21301.74</v>
      </c>
      <c r="E56" s="2">
        <v>1886.519</v>
      </c>
      <c r="F56" s="2">
        <v>9381.902</v>
      </c>
      <c r="H56" s="12"/>
      <c r="I56" s="1"/>
      <c r="K56" s="7" t="s">
        <v>19</v>
      </c>
      <c r="L56">
        <f>(L55/150156.25)*100</f>
        <v>5.7596841068331601</v>
      </c>
      <c r="O56" s="14" t="s">
        <v>9</v>
      </c>
      <c r="P56">
        <v>1</v>
      </c>
      <c r="Q56" s="2">
        <v>13502.629000000001</v>
      </c>
      <c r="R56" s="2">
        <v>3624.3960000000002</v>
      </c>
      <c r="S56" s="2">
        <v>21646.708999999999</v>
      </c>
    </row>
    <row r="57" spans="1:23" x14ac:dyDescent="0.25">
      <c r="A57" s="21"/>
      <c r="B57" s="11"/>
      <c r="C57">
        <v>2</v>
      </c>
      <c r="D57" s="2">
        <v>21981.367999999999</v>
      </c>
      <c r="E57" s="2">
        <v>2331.7280000000001</v>
      </c>
      <c r="F57" s="2">
        <v>15933.165999999999</v>
      </c>
      <c r="H57" s="12"/>
      <c r="O57" s="14"/>
      <c r="P57">
        <v>2</v>
      </c>
      <c r="Q57" s="2">
        <v>11396.441000000001</v>
      </c>
      <c r="R57" s="2">
        <v>2493.2579999999998</v>
      </c>
      <c r="S57" s="2">
        <v>25589.438999999998</v>
      </c>
      <c r="W57" s="2"/>
    </row>
    <row r="58" spans="1:23" x14ac:dyDescent="0.25">
      <c r="A58" s="21"/>
      <c r="B58" s="11"/>
      <c r="C58">
        <v>3</v>
      </c>
      <c r="D58" s="2">
        <v>10537.097</v>
      </c>
      <c r="E58" s="2">
        <v>2299.5079999999998</v>
      </c>
      <c r="F58" s="2">
        <v>19495.556</v>
      </c>
      <c r="H58" s="12"/>
      <c r="O58" s="14"/>
      <c r="P58">
        <v>3</v>
      </c>
      <c r="Q58" s="2">
        <v>8112.1459999999997</v>
      </c>
      <c r="R58" s="2">
        <v>2669.1080000000002</v>
      </c>
      <c r="S58" s="2">
        <v>35387.910000000003</v>
      </c>
    </row>
    <row r="59" spans="1:23" x14ac:dyDescent="0.25">
      <c r="A59" s="21"/>
      <c r="B59" s="11"/>
      <c r="C59" t="s">
        <v>2</v>
      </c>
      <c r="D59">
        <f>SUM(D56:D58)</f>
        <v>53820.205000000002</v>
      </c>
      <c r="E59">
        <f>SUM(E56:E58)</f>
        <v>6517.7550000000001</v>
      </c>
      <c r="F59">
        <f>SUM(F56:F58)</f>
        <v>44810.623999999996</v>
      </c>
      <c r="H59" s="12"/>
      <c r="J59" s="2"/>
      <c r="O59" s="14"/>
      <c r="P59" t="s">
        <v>2</v>
      </c>
      <c r="Q59">
        <f>SUM(Q56:Q58)</f>
        <v>33011.216</v>
      </c>
      <c r="R59">
        <f>SUM(R56:R58)</f>
        <v>8786.7620000000006</v>
      </c>
      <c r="S59">
        <f>SUM(S56:S58)</f>
        <v>82624.058000000005</v>
      </c>
    </row>
    <row r="60" spans="1:23" x14ac:dyDescent="0.25">
      <c r="A60" s="21"/>
      <c r="B60" s="11"/>
      <c r="C60" s="1" t="s">
        <v>21</v>
      </c>
      <c r="D60">
        <f>(E59/D59)*100</f>
        <v>12.110238153124834</v>
      </c>
      <c r="E60" s="5" t="s">
        <v>20</v>
      </c>
      <c r="F60">
        <f>AVERAGE(F56:F58)</f>
        <v>14936.874666666665</v>
      </c>
      <c r="H60" s="12"/>
      <c r="I60" s="2"/>
      <c r="J60" s="2"/>
      <c r="K60" s="2"/>
      <c r="O60" s="14"/>
      <c r="P60" s="1" t="s">
        <v>21</v>
      </c>
      <c r="Q60">
        <f>(R59/Q59)*100</f>
        <v>26.617504789887171</v>
      </c>
      <c r="R60" s="6" t="s">
        <v>20</v>
      </c>
      <c r="S60" s="2">
        <f>AVERAGE(S56:S58)</f>
        <v>27541.352666666669</v>
      </c>
    </row>
    <row r="61" spans="1:23" x14ac:dyDescent="0.25">
      <c r="B61" s="11"/>
      <c r="C61" s="1" t="s">
        <v>22</v>
      </c>
      <c r="D61">
        <f>(E59/F59)*100</f>
        <v>14.545110998677458</v>
      </c>
      <c r="E61" s="7" t="s">
        <v>19</v>
      </c>
      <c r="F61">
        <f>(F60/150156.25)*100</f>
        <v>9.9475544086021497</v>
      </c>
      <c r="H61" s="12"/>
      <c r="I61" s="9"/>
      <c r="J61" s="2"/>
      <c r="K61" s="2"/>
      <c r="M61" s="2"/>
      <c r="O61" s="14"/>
      <c r="P61" s="1" t="s">
        <v>22</v>
      </c>
      <c r="Q61">
        <f>(R59/S59)*100</f>
        <v>10.634628960005815</v>
      </c>
      <c r="R61" s="7" t="s">
        <v>19</v>
      </c>
      <c r="S61">
        <f>(S60/150156.25)*100</f>
        <v>18.341795740548044</v>
      </c>
    </row>
    <row r="62" spans="1:23" x14ac:dyDescent="0.25">
      <c r="A62" s="21" t="s">
        <v>44</v>
      </c>
      <c r="B62" s="11"/>
      <c r="D62" t="s">
        <v>0</v>
      </c>
      <c r="E62" t="s">
        <v>18</v>
      </c>
      <c r="F62" t="s">
        <v>17</v>
      </c>
      <c r="H62" s="12"/>
      <c r="J62" t="s">
        <v>0</v>
      </c>
      <c r="K62" t="s">
        <v>18</v>
      </c>
      <c r="L62" t="s">
        <v>17</v>
      </c>
      <c r="O62" s="14"/>
      <c r="Q62" t="s">
        <v>0</v>
      </c>
      <c r="R62" t="s">
        <v>18</v>
      </c>
      <c r="S62" t="s">
        <v>17</v>
      </c>
    </row>
    <row r="63" spans="1:23" x14ac:dyDescent="0.25">
      <c r="A63" s="21"/>
      <c r="B63" s="11" t="s">
        <v>1</v>
      </c>
      <c r="C63">
        <v>1</v>
      </c>
      <c r="D63" s="2">
        <v>8450.098</v>
      </c>
      <c r="E63" s="2">
        <v>1640.931</v>
      </c>
      <c r="F63" s="2">
        <v>24204.55</v>
      </c>
      <c r="H63" s="12" t="s">
        <v>6</v>
      </c>
      <c r="I63">
        <v>1</v>
      </c>
      <c r="J63" s="2">
        <v>7762.5940000000001</v>
      </c>
      <c r="K63">
        <v>1447.7539999999999</v>
      </c>
      <c r="L63" s="2">
        <v>46579.288999999997</v>
      </c>
      <c r="O63" s="14" t="s">
        <v>7</v>
      </c>
      <c r="P63">
        <v>1</v>
      </c>
      <c r="Q63" s="2">
        <v>12017.644</v>
      </c>
      <c r="R63" s="2">
        <v>1078.011</v>
      </c>
      <c r="S63" s="2">
        <v>23052.791000000001</v>
      </c>
    </row>
    <row r="64" spans="1:23" x14ac:dyDescent="0.25">
      <c r="A64" s="21"/>
      <c r="B64" s="11"/>
      <c r="C64">
        <v>2</v>
      </c>
      <c r="D64" s="2">
        <v>6016.5550000000003</v>
      </c>
      <c r="E64" s="2">
        <v>298</v>
      </c>
      <c r="F64" s="2">
        <v>10512.61</v>
      </c>
      <c r="H64" s="12"/>
      <c r="I64">
        <v>2</v>
      </c>
      <c r="J64" s="2">
        <v>8729.768</v>
      </c>
      <c r="K64">
        <v>993.52300000000002</v>
      </c>
      <c r="L64" s="2">
        <v>16505.394</v>
      </c>
      <c r="O64" s="14"/>
      <c r="P64">
        <v>2</v>
      </c>
      <c r="Q64" s="2">
        <v>5614.1620000000003</v>
      </c>
      <c r="R64" s="2">
        <v>2395.0230000000001</v>
      </c>
      <c r="S64" s="2">
        <v>58657.648999999998</v>
      </c>
    </row>
    <row r="65" spans="1:23" x14ac:dyDescent="0.25">
      <c r="A65" s="21"/>
      <c r="B65" s="11"/>
      <c r="C65">
        <v>3</v>
      </c>
      <c r="D65" s="2">
        <v>8223.9850000000006</v>
      </c>
      <c r="E65" s="2">
        <v>2591.7800000000002</v>
      </c>
      <c r="F65" s="2">
        <v>37809.137999999999</v>
      </c>
      <c r="H65" s="12"/>
      <c r="I65">
        <v>3</v>
      </c>
      <c r="J65">
        <v>8409.4290000000001</v>
      </c>
      <c r="K65">
        <v>800.91800000000001</v>
      </c>
      <c r="L65">
        <v>30670.896000000001</v>
      </c>
      <c r="O65" s="14"/>
      <c r="P65">
        <v>3</v>
      </c>
      <c r="Q65" s="2">
        <v>5479.9840000000004</v>
      </c>
      <c r="R65" s="2">
        <v>1960.41</v>
      </c>
      <c r="S65" s="2">
        <v>42360.324999999997</v>
      </c>
    </row>
    <row r="66" spans="1:23" x14ac:dyDescent="0.25">
      <c r="A66" s="21"/>
      <c r="B66" s="11"/>
      <c r="C66" t="s">
        <v>2</v>
      </c>
      <c r="D66">
        <f>SUM(D63:D65)</f>
        <v>22690.637999999999</v>
      </c>
      <c r="E66">
        <f>SUM(E63:E65)</f>
        <v>4530.7110000000002</v>
      </c>
      <c r="F66" s="2">
        <f>SUM(F63:F65)</f>
        <v>72526.29800000001</v>
      </c>
      <c r="H66" s="12"/>
      <c r="I66" t="s">
        <v>2</v>
      </c>
      <c r="J66">
        <f>SUM(J63:J65)</f>
        <v>24901.791000000001</v>
      </c>
      <c r="K66">
        <f>SUM(K63:K65)</f>
        <v>3242.1950000000002</v>
      </c>
      <c r="L66">
        <f>SUM(L63:L65)</f>
        <v>93755.578999999998</v>
      </c>
      <c r="O66" s="14"/>
      <c r="P66" t="s">
        <v>2</v>
      </c>
      <c r="Q66">
        <f>SUM(Q63:Q65)</f>
        <v>23111.79</v>
      </c>
      <c r="R66">
        <f>SUM(R63:R65)</f>
        <v>5433.4440000000004</v>
      </c>
      <c r="S66">
        <f>SUM(S63:S65)</f>
        <v>124070.765</v>
      </c>
    </row>
    <row r="67" spans="1:23" x14ac:dyDescent="0.25">
      <c r="A67" s="21"/>
      <c r="B67" s="11"/>
      <c r="C67" s="1" t="s">
        <v>21</v>
      </c>
      <c r="D67">
        <f>(E66/D66)*100</f>
        <v>19.967314272961385</v>
      </c>
      <c r="E67" s="6" t="s">
        <v>20</v>
      </c>
      <c r="F67" s="2">
        <f>AVERAGE(F63:F65)</f>
        <v>24175.432666666671</v>
      </c>
      <c r="H67" s="12"/>
      <c r="I67" s="1" t="s">
        <v>21</v>
      </c>
      <c r="J67">
        <f>(K66/J66)*100</f>
        <v>13.019926960273661</v>
      </c>
      <c r="K67" s="6" t="s">
        <v>20</v>
      </c>
      <c r="L67" s="2">
        <f>AVERAGE(L63:L65)</f>
        <v>31251.859666666667</v>
      </c>
      <c r="O67" s="14"/>
      <c r="P67" s="1" t="s">
        <v>21</v>
      </c>
      <c r="Q67">
        <f>(R66/Q66)*100</f>
        <v>23.509403642037245</v>
      </c>
      <c r="R67" s="6" t="s">
        <v>20</v>
      </c>
      <c r="S67" s="2">
        <f>AVERAGE(S63:S65)</f>
        <v>41356.921666666669</v>
      </c>
      <c r="W67" s="2"/>
    </row>
    <row r="68" spans="1:23" x14ac:dyDescent="0.25">
      <c r="A68" s="21"/>
      <c r="B68" s="11"/>
      <c r="C68" s="1" t="s">
        <v>22</v>
      </c>
      <c r="D68">
        <f>(E66/F66)*100</f>
        <v>6.2469905743706917</v>
      </c>
      <c r="E68" s="7" t="s">
        <v>19</v>
      </c>
      <c r="F68">
        <f>(F67/150156.25)*100</f>
        <v>16.100184086021507</v>
      </c>
      <c r="H68" s="12"/>
      <c r="I68" s="1" t="s">
        <v>22</v>
      </c>
      <c r="J68">
        <f>(K66/L66)*100</f>
        <v>3.4581355419926534</v>
      </c>
      <c r="K68" s="7" t="s">
        <v>19</v>
      </c>
      <c r="L68">
        <f>(L67/150156.25)*100</f>
        <v>20.812893014221299</v>
      </c>
      <c r="O68" s="14"/>
      <c r="P68" s="1" t="s">
        <v>22</v>
      </c>
      <c r="Q68">
        <f>(R66/S66)*100</f>
        <v>4.379310468505615</v>
      </c>
      <c r="R68" s="7" t="s">
        <v>19</v>
      </c>
      <c r="S68">
        <f>(S67/150156.25)*100</f>
        <v>27.54259091224419</v>
      </c>
      <c r="W68" s="2"/>
    </row>
    <row r="69" spans="1:23" x14ac:dyDescent="0.25">
      <c r="A69" s="21"/>
      <c r="B69" s="11" t="s">
        <v>4</v>
      </c>
      <c r="C69">
        <v>1</v>
      </c>
      <c r="D69">
        <v>3410.8850000000002</v>
      </c>
      <c r="E69">
        <v>1152.1880000000001</v>
      </c>
      <c r="F69">
        <v>42523.716999999997</v>
      </c>
      <c r="H69" s="12"/>
      <c r="O69" s="14" t="s">
        <v>8</v>
      </c>
      <c r="P69">
        <v>1</v>
      </c>
      <c r="Q69" s="2">
        <v>9782.8619999999992</v>
      </c>
      <c r="R69" s="2">
        <v>1984.6110000000001</v>
      </c>
      <c r="S69" s="2">
        <v>56271.218999999997</v>
      </c>
      <c r="W69" s="2"/>
    </row>
    <row r="70" spans="1:23" x14ac:dyDescent="0.25">
      <c r="A70" s="21"/>
      <c r="B70" s="11"/>
      <c r="C70">
        <v>2</v>
      </c>
      <c r="D70">
        <v>3012.788</v>
      </c>
      <c r="E70">
        <v>903.73599999999999</v>
      </c>
      <c r="F70">
        <v>53667.839999999997</v>
      </c>
      <c r="H70" s="12" t="s">
        <v>10</v>
      </c>
      <c r="I70">
        <v>1</v>
      </c>
      <c r="L70">
        <v>31192.431</v>
      </c>
      <c r="O70" s="14"/>
      <c r="P70">
        <v>2</v>
      </c>
      <c r="Q70" s="2">
        <v>8180.3090000000002</v>
      </c>
      <c r="R70" s="2">
        <v>1954.539</v>
      </c>
      <c r="S70" s="2">
        <v>40139.004999999997</v>
      </c>
      <c r="W70" s="2"/>
    </row>
    <row r="71" spans="1:23" x14ac:dyDescent="0.25">
      <c r="A71" s="21"/>
      <c r="B71" s="11"/>
      <c r="C71">
        <v>3</v>
      </c>
      <c r="D71">
        <v>4751.3810000000003</v>
      </c>
      <c r="E71">
        <v>896.57600000000002</v>
      </c>
      <c r="F71">
        <v>16316.513000000001</v>
      </c>
      <c r="H71" s="12"/>
      <c r="I71">
        <v>2</v>
      </c>
      <c r="L71" s="2">
        <v>28867.863000000001</v>
      </c>
      <c r="O71" s="14"/>
      <c r="P71">
        <v>3</v>
      </c>
      <c r="Q71" s="2">
        <v>8637.69</v>
      </c>
      <c r="R71" s="2">
        <v>2532.0650000000001</v>
      </c>
      <c r="S71" s="2">
        <v>53350.938000000002</v>
      </c>
      <c r="W71" s="2"/>
    </row>
    <row r="72" spans="1:23" x14ac:dyDescent="0.25">
      <c r="A72" s="21"/>
      <c r="B72" s="11"/>
      <c r="C72" t="s">
        <v>2</v>
      </c>
      <c r="D72">
        <f>SUM(D69:D71)</f>
        <v>11175.054</v>
      </c>
      <c r="E72">
        <f>SUM(E69:E71)</f>
        <v>2952.5</v>
      </c>
      <c r="F72">
        <f>SUM(F69:F71)</f>
        <v>112508.07</v>
      </c>
      <c r="H72" s="12"/>
      <c r="I72">
        <v>3</v>
      </c>
      <c r="L72" s="2">
        <v>34989.24</v>
      </c>
      <c r="O72" s="14"/>
      <c r="P72" t="s">
        <v>2</v>
      </c>
      <c r="Q72">
        <f>SUM(Q69:Q71)</f>
        <v>26600.860999999997</v>
      </c>
      <c r="R72">
        <f>SUM(R69:R71)</f>
        <v>6471.2150000000001</v>
      </c>
      <c r="S72">
        <f>SUM(S69:S71)</f>
        <v>149761.16199999998</v>
      </c>
      <c r="W72" s="2"/>
    </row>
    <row r="73" spans="1:23" x14ac:dyDescent="0.25">
      <c r="A73" s="21"/>
      <c r="B73" s="11"/>
      <c r="C73" s="1" t="s">
        <v>21</v>
      </c>
      <c r="D73">
        <f>(E72/D72)*100</f>
        <v>26.420453986173133</v>
      </c>
      <c r="E73" s="5" t="s">
        <v>20</v>
      </c>
      <c r="F73">
        <f>AVERAGE(F69:F71)</f>
        <v>37502.69</v>
      </c>
      <c r="H73" s="12"/>
      <c r="I73" t="s">
        <v>2</v>
      </c>
      <c r="J73">
        <f>SUM(J70:J72)</f>
        <v>0</v>
      </c>
      <c r="K73">
        <f>SUM(K70:K72)</f>
        <v>0</v>
      </c>
      <c r="L73">
        <f>SUM(L70:L72)</f>
        <v>95049.534</v>
      </c>
      <c r="O73" s="14"/>
      <c r="P73" s="1" t="s">
        <v>21</v>
      </c>
      <c r="Q73">
        <f>(R72/Q72)*100</f>
        <v>24.327088510405737</v>
      </c>
      <c r="R73" s="6" t="s">
        <v>20</v>
      </c>
      <c r="S73" s="2">
        <f>AVERAGE(S69:S71)</f>
        <v>49920.387333333325</v>
      </c>
      <c r="W73" s="2"/>
    </row>
    <row r="74" spans="1:23" x14ac:dyDescent="0.25">
      <c r="A74" s="21"/>
      <c r="B74" s="11"/>
      <c r="C74" s="1" t="s">
        <v>22</v>
      </c>
      <c r="D74">
        <f>(E72/F72)*100</f>
        <v>2.6242561977998555</v>
      </c>
      <c r="E74" s="7" t="s">
        <v>19</v>
      </c>
      <c r="F74">
        <f>(F73/150156.25)*100</f>
        <v>24.975776899063476</v>
      </c>
      <c r="H74" s="12"/>
      <c r="I74" s="1"/>
      <c r="K74" s="6" t="s">
        <v>20</v>
      </c>
      <c r="L74" s="2">
        <f>AVERAGE(L70:L72)</f>
        <v>31683.178</v>
      </c>
      <c r="O74" s="14"/>
      <c r="P74" s="1" t="s">
        <v>22</v>
      </c>
      <c r="Q74">
        <f>(R72/S72)*100</f>
        <v>4.3210234974004811</v>
      </c>
      <c r="R74" s="7" t="s">
        <v>19</v>
      </c>
      <c r="S74">
        <f>(S73/150156.25)*100</f>
        <v>33.245627360388482</v>
      </c>
    </row>
    <row r="75" spans="1:23" x14ac:dyDescent="0.25">
      <c r="A75" s="21"/>
      <c r="B75" s="11" t="s">
        <v>5</v>
      </c>
      <c r="C75">
        <v>1</v>
      </c>
      <c r="D75">
        <v>9148.4850000000006</v>
      </c>
      <c r="E75">
        <v>417.142</v>
      </c>
      <c r="F75">
        <v>21350.857</v>
      </c>
      <c r="H75" s="12"/>
      <c r="I75" s="1"/>
      <c r="K75" s="7" t="s">
        <v>19</v>
      </c>
      <c r="L75">
        <f>(L74/150156.25)*100</f>
        <v>21.10013935483871</v>
      </c>
      <c r="O75" s="14" t="s">
        <v>9</v>
      </c>
      <c r="P75">
        <v>1</v>
      </c>
      <c r="Q75" s="2">
        <v>3697.7150000000001</v>
      </c>
      <c r="R75" s="2">
        <v>790.322</v>
      </c>
      <c r="S75" s="2">
        <v>16094.695</v>
      </c>
    </row>
    <row r="76" spans="1:23" x14ac:dyDescent="0.25">
      <c r="A76" s="21"/>
      <c r="B76" s="11"/>
      <c r="C76">
        <v>2</v>
      </c>
      <c r="D76">
        <v>13121.431</v>
      </c>
      <c r="E76">
        <v>953.42700000000002</v>
      </c>
      <c r="F76">
        <v>28470.626</v>
      </c>
      <c r="H76" s="12"/>
      <c r="O76" s="14"/>
      <c r="P76">
        <v>2</v>
      </c>
      <c r="Q76" s="2">
        <v>11953.633</v>
      </c>
      <c r="R76" s="2">
        <v>822.11199999999997</v>
      </c>
      <c r="S76" s="2">
        <v>18727.574000000001</v>
      </c>
    </row>
    <row r="77" spans="1:23" x14ac:dyDescent="0.25">
      <c r="A77" s="21"/>
      <c r="B77" s="11"/>
      <c r="C77">
        <v>3</v>
      </c>
      <c r="D77">
        <v>8772.5849999999991</v>
      </c>
      <c r="E77">
        <v>729.31799999999998</v>
      </c>
      <c r="F77">
        <v>17568.224999999999</v>
      </c>
      <c r="H77" s="12"/>
      <c r="O77" s="14"/>
      <c r="P77">
        <v>3</v>
      </c>
      <c r="Q77" s="2">
        <v>4528.4189999999999</v>
      </c>
      <c r="R77" s="2">
        <v>1172.953</v>
      </c>
      <c r="S77" s="2">
        <v>35346.525000000001</v>
      </c>
    </row>
    <row r="78" spans="1:23" x14ac:dyDescent="0.25">
      <c r="A78" s="21"/>
      <c r="B78" s="11"/>
      <c r="C78" t="s">
        <v>2</v>
      </c>
      <c r="D78">
        <f>SUM(D75:D77)</f>
        <v>31042.501</v>
      </c>
      <c r="E78">
        <f>SUM(E75:E77)</f>
        <v>2099.8869999999997</v>
      </c>
      <c r="F78">
        <f>SUM(F75:F77)</f>
        <v>67389.707999999999</v>
      </c>
      <c r="H78" s="12"/>
      <c r="J78" s="2"/>
      <c r="O78" s="14"/>
      <c r="P78" t="s">
        <v>2</v>
      </c>
      <c r="Q78">
        <f>SUM(Q75:Q77)</f>
        <v>20179.767</v>
      </c>
      <c r="R78">
        <f>SUM(R75:R77)</f>
        <v>2785.3869999999997</v>
      </c>
      <c r="S78">
        <f>SUM(S75:S77)</f>
        <v>70168.793999999994</v>
      </c>
    </row>
    <row r="79" spans="1:23" x14ac:dyDescent="0.25">
      <c r="A79" s="21"/>
      <c r="B79" s="11"/>
      <c r="C79" s="1" t="s">
        <v>21</v>
      </c>
      <c r="D79">
        <f>(E78/D78)*100</f>
        <v>6.7645548275894392</v>
      </c>
      <c r="E79" s="5" t="s">
        <v>20</v>
      </c>
      <c r="F79">
        <f>AVERAGE(F75:F77)</f>
        <v>22463.236000000001</v>
      </c>
      <c r="H79" s="12"/>
      <c r="I79" s="2"/>
      <c r="J79" s="2"/>
      <c r="K79" s="2"/>
      <c r="O79" s="14"/>
      <c r="P79" s="1" t="s">
        <v>21</v>
      </c>
      <c r="Q79">
        <f>(R78/Q78)*100</f>
        <v>13.802869973672143</v>
      </c>
      <c r="R79" s="6" t="s">
        <v>20</v>
      </c>
      <c r="S79" s="2">
        <f>AVERAGE(S75:S77)</f>
        <v>23389.597999999998</v>
      </c>
    </row>
    <row r="80" spans="1:23" x14ac:dyDescent="0.25">
      <c r="A80" s="16"/>
      <c r="B80" s="11"/>
      <c r="C80" s="1"/>
      <c r="E80" s="7" t="s">
        <v>19</v>
      </c>
      <c r="F80">
        <f>(F79/150156.25)*100</f>
        <v>14.959907429760666</v>
      </c>
      <c r="H80" s="12"/>
      <c r="I80" s="2"/>
      <c r="J80" s="2"/>
      <c r="K80" s="2"/>
      <c r="O80" s="14"/>
      <c r="P80" s="1" t="s">
        <v>22</v>
      </c>
      <c r="Q80">
        <f>(R78/S78)*100</f>
        <v>3.9695523340475254</v>
      </c>
      <c r="R80" s="7" t="s">
        <v>19</v>
      </c>
      <c r="S80">
        <f>(S79/150156.25)*100</f>
        <v>15.576839458896982</v>
      </c>
    </row>
    <row r="81" spans="1:23" x14ac:dyDescent="0.25">
      <c r="B81" s="11"/>
      <c r="H81" s="13"/>
      <c r="I81" s="9"/>
      <c r="J81" s="2"/>
      <c r="K81" s="2"/>
      <c r="L81" s="2"/>
      <c r="M81" s="2"/>
      <c r="O81" s="14"/>
      <c r="P81" s="2"/>
    </row>
    <row r="82" spans="1:23" x14ac:dyDescent="0.25">
      <c r="A82" s="21" t="s">
        <v>43</v>
      </c>
      <c r="B82" s="11"/>
      <c r="D82" t="s">
        <v>0</v>
      </c>
      <c r="E82" t="s">
        <v>24</v>
      </c>
      <c r="F82" t="s">
        <v>23</v>
      </c>
      <c r="H82" s="12"/>
      <c r="J82" t="s">
        <v>0</v>
      </c>
      <c r="K82" t="s">
        <v>24</v>
      </c>
      <c r="L82" t="s">
        <v>23</v>
      </c>
      <c r="O82" s="14"/>
      <c r="Q82" t="s">
        <v>0</v>
      </c>
      <c r="R82" t="s">
        <v>24</v>
      </c>
      <c r="S82" t="s">
        <v>23</v>
      </c>
    </row>
    <row r="83" spans="1:23" x14ac:dyDescent="0.25">
      <c r="A83" s="21"/>
      <c r="B83" s="11" t="s">
        <v>1</v>
      </c>
      <c r="C83">
        <v>1</v>
      </c>
      <c r="D83" s="2">
        <v>7473.76</v>
      </c>
      <c r="E83" s="2">
        <v>396.66399999999999</v>
      </c>
      <c r="F83" s="2">
        <v>8563.2260000000006</v>
      </c>
      <c r="H83" s="12" t="s">
        <v>6</v>
      </c>
      <c r="I83">
        <v>1</v>
      </c>
      <c r="J83" s="2">
        <v>6247.393</v>
      </c>
      <c r="K83" s="2">
        <v>366.44900000000001</v>
      </c>
      <c r="L83" s="2">
        <v>8696.6890000000003</v>
      </c>
      <c r="M83" s="2"/>
      <c r="O83" s="14" t="s">
        <v>7</v>
      </c>
      <c r="P83">
        <v>1</v>
      </c>
      <c r="Q83" s="2">
        <v>6730.4070000000002</v>
      </c>
      <c r="R83" s="2">
        <v>450.79399999999998</v>
      </c>
      <c r="S83" s="2">
        <v>17291.419000000002</v>
      </c>
    </row>
    <row r="84" spans="1:23" x14ac:dyDescent="0.25">
      <c r="A84" s="21"/>
      <c r="B84" s="11"/>
      <c r="C84">
        <v>2</v>
      </c>
      <c r="D84" s="2">
        <v>11043.739</v>
      </c>
      <c r="E84" s="2">
        <v>1100.4929999999999</v>
      </c>
      <c r="F84" s="2">
        <v>14008.556</v>
      </c>
      <c r="G84" s="3"/>
      <c r="H84" s="12"/>
      <c r="I84">
        <v>2</v>
      </c>
      <c r="J84" s="2">
        <v>10412.227000000001</v>
      </c>
      <c r="K84" s="2">
        <v>512.65700000000004</v>
      </c>
      <c r="L84" s="2">
        <v>14779.545</v>
      </c>
      <c r="M84" s="2"/>
      <c r="O84" s="14"/>
      <c r="P84">
        <v>2</v>
      </c>
      <c r="Q84" s="2">
        <v>4797.2049999999999</v>
      </c>
      <c r="R84" s="2">
        <v>46.97</v>
      </c>
      <c r="S84" s="2">
        <v>9654.8410000000003</v>
      </c>
      <c r="T84" s="5"/>
      <c r="V84" s="2"/>
    </row>
    <row r="85" spans="1:23" x14ac:dyDescent="0.25">
      <c r="A85" s="21"/>
      <c r="B85" s="11"/>
      <c r="C85">
        <v>3</v>
      </c>
      <c r="D85" s="2">
        <v>15865.432000000001</v>
      </c>
      <c r="E85" s="2">
        <v>251.21600000000001</v>
      </c>
      <c r="F85" s="2">
        <v>15015.625</v>
      </c>
      <c r="G85" s="2"/>
      <c r="H85" s="12"/>
      <c r="I85">
        <v>3</v>
      </c>
      <c r="J85" s="2">
        <v>4731.0469999999996</v>
      </c>
      <c r="K85" s="2">
        <v>765.548</v>
      </c>
      <c r="L85" s="2">
        <v>31522.078000000001</v>
      </c>
      <c r="O85" s="14"/>
      <c r="P85">
        <v>3</v>
      </c>
      <c r="Q85" s="2">
        <v>15718.509</v>
      </c>
      <c r="R85" s="2">
        <v>361.00799999999998</v>
      </c>
      <c r="S85" s="2">
        <v>8933.1119999999992</v>
      </c>
      <c r="T85" s="5"/>
      <c r="V85" s="2"/>
      <c r="W85" s="2"/>
    </row>
    <row r="86" spans="1:23" x14ac:dyDescent="0.25">
      <c r="A86" s="21"/>
      <c r="B86" s="11"/>
      <c r="C86" t="s">
        <v>2</v>
      </c>
      <c r="D86">
        <f>SUM(D83:D85)</f>
        <v>34382.930999999997</v>
      </c>
      <c r="E86">
        <f>SUM(E83:E85)</f>
        <v>1748.373</v>
      </c>
      <c r="F86">
        <f>SUM(F83:F85)</f>
        <v>37587.406999999999</v>
      </c>
      <c r="H86" s="12"/>
      <c r="I86" t="s">
        <v>2</v>
      </c>
      <c r="J86">
        <f>SUM(J83:J85)</f>
        <v>21390.667000000001</v>
      </c>
      <c r="K86">
        <f>SUM(K83:K85)</f>
        <v>1644.654</v>
      </c>
      <c r="L86">
        <f>SUM(L83:L85)</f>
        <v>54998.312000000005</v>
      </c>
      <c r="O86" s="14"/>
      <c r="P86" t="s">
        <v>2</v>
      </c>
      <c r="Q86">
        <f>SUM(Q83:Q85)</f>
        <v>27246.120999999999</v>
      </c>
      <c r="R86">
        <f>SUM(R83:R85)</f>
        <v>858.77199999999993</v>
      </c>
      <c r="S86">
        <f>SUM(S83:S85)</f>
        <v>35879.372000000003</v>
      </c>
      <c r="T86" s="5"/>
      <c r="V86" s="2"/>
      <c r="W86" s="2"/>
    </row>
    <row r="87" spans="1:23" x14ac:dyDescent="0.25">
      <c r="A87" s="21"/>
      <c r="B87" s="11"/>
      <c r="C87" s="1" t="s">
        <v>25</v>
      </c>
      <c r="D87">
        <f>(E86/D86)*100</f>
        <v>5.085002788156717</v>
      </c>
      <c r="E87" s="6" t="s">
        <v>20</v>
      </c>
      <c r="F87" s="2">
        <f>AVERAGE(F83:F85)</f>
        <v>12529.135666666667</v>
      </c>
      <c r="G87" s="2"/>
      <c r="H87" s="12"/>
      <c r="I87" s="1" t="s">
        <v>25</v>
      </c>
      <c r="J87">
        <f>(K86/J86)*100</f>
        <v>7.6886522519377252</v>
      </c>
      <c r="K87" s="6" t="s">
        <v>20</v>
      </c>
      <c r="L87" s="2">
        <f>AVERAGE(L83:L85)</f>
        <v>18332.770666666667</v>
      </c>
      <c r="M87" s="2"/>
      <c r="O87" s="14"/>
      <c r="P87" s="1" t="s">
        <v>25</v>
      </c>
      <c r="Q87">
        <f>(R86/Q86)*100</f>
        <v>3.1519055501515245</v>
      </c>
      <c r="R87" s="6" t="s">
        <v>20</v>
      </c>
      <c r="S87" s="2">
        <f>AVERAGE(S83:S85)</f>
        <v>11959.790666666668</v>
      </c>
      <c r="T87" s="5"/>
      <c r="V87" s="2"/>
      <c r="W87" s="2"/>
    </row>
    <row r="88" spans="1:23" x14ac:dyDescent="0.25">
      <c r="A88" s="21"/>
      <c r="B88" s="11"/>
      <c r="C88" s="1" t="s">
        <v>26</v>
      </c>
      <c r="D88">
        <f>(E86/F86)*100</f>
        <v>4.651486068192999</v>
      </c>
      <c r="E88" s="7" t="s">
        <v>27</v>
      </c>
      <c r="F88">
        <f>(F87/150156.25)*100</f>
        <v>8.3440653763440853</v>
      </c>
      <c r="H88" s="12"/>
      <c r="I88" s="1" t="s">
        <v>26</v>
      </c>
      <c r="J88">
        <f>(K86/L86)*100</f>
        <v>2.9903717772283627</v>
      </c>
      <c r="K88" s="7" t="s">
        <v>27</v>
      </c>
      <c r="L88">
        <f>(L87/150156.25)*100</f>
        <v>12.209129268123482</v>
      </c>
      <c r="O88" s="14"/>
      <c r="P88" s="1" t="s">
        <v>26</v>
      </c>
      <c r="Q88">
        <f>(R86/S86)*100</f>
        <v>2.3934978572088714</v>
      </c>
      <c r="R88" s="7" t="s">
        <v>27</v>
      </c>
      <c r="S88">
        <f>(S87/150156.25)*100</f>
        <v>7.9648970100589676</v>
      </c>
      <c r="T88" s="5"/>
      <c r="V88" s="2"/>
      <c r="W88" s="2"/>
    </row>
    <row r="89" spans="1:23" x14ac:dyDescent="0.25">
      <c r="A89" s="21"/>
      <c r="B89" s="11" t="s">
        <v>4</v>
      </c>
      <c r="C89">
        <v>1</v>
      </c>
      <c r="D89" s="2">
        <v>2529.4879999999998</v>
      </c>
      <c r="E89" s="2">
        <v>85.061000000000007</v>
      </c>
      <c r="F89" s="2">
        <v>11672.817999999999</v>
      </c>
      <c r="G89" s="2"/>
      <c r="H89" s="12"/>
      <c r="O89" s="14" t="s">
        <v>8</v>
      </c>
      <c r="P89">
        <v>1</v>
      </c>
      <c r="Q89" s="2">
        <v>9169.2489999999998</v>
      </c>
      <c r="R89" s="2">
        <v>1112.665</v>
      </c>
      <c r="S89" s="2"/>
      <c r="W89" s="2"/>
    </row>
    <row r="90" spans="1:23" x14ac:dyDescent="0.25">
      <c r="A90" s="21"/>
      <c r="B90" s="11"/>
      <c r="C90">
        <v>2</v>
      </c>
      <c r="D90" s="2">
        <v>3843.0630000000001</v>
      </c>
      <c r="E90" s="2">
        <v>412.56</v>
      </c>
      <c r="F90" s="2">
        <v>23893.663</v>
      </c>
      <c r="G90" s="2"/>
      <c r="H90" s="12" t="s">
        <v>10</v>
      </c>
      <c r="I90">
        <v>1</v>
      </c>
      <c r="L90" s="2">
        <v>17186.740000000002</v>
      </c>
      <c r="M90" s="2"/>
      <c r="O90" s="14"/>
      <c r="P90">
        <v>2</v>
      </c>
      <c r="Q90" s="2">
        <v>4822.4089999999997</v>
      </c>
      <c r="R90" s="2">
        <v>327.49900000000002</v>
      </c>
      <c r="S90" s="2">
        <v>17481.446</v>
      </c>
    </row>
    <row r="91" spans="1:23" x14ac:dyDescent="0.25">
      <c r="A91" s="21"/>
      <c r="B91" s="11"/>
      <c r="C91">
        <v>3</v>
      </c>
      <c r="D91" s="2">
        <v>6283.9089999999997</v>
      </c>
      <c r="E91" s="2">
        <v>481.15300000000002</v>
      </c>
      <c r="F91" s="2">
        <v>16921.532999999999</v>
      </c>
      <c r="G91" s="2"/>
      <c r="H91" s="12"/>
      <c r="I91">
        <v>2</v>
      </c>
      <c r="L91" s="2">
        <v>16206.392</v>
      </c>
      <c r="M91" s="2"/>
      <c r="O91" s="14"/>
      <c r="P91">
        <v>3</v>
      </c>
      <c r="Q91" s="2">
        <v>6548.973</v>
      </c>
      <c r="R91" s="2">
        <v>172.55600000000001</v>
      </c>
      <c r="S91" s="2">
        <v>7673.81</v>
      </c>
    </row>
    <row r="92" spans="1:23" x14ac:dyDescent="0.25">
      <c r="A92" s="21"/>
      <c r="B92" s="11"/>
      <c r="C92" t="s">
        <v>2</v>
      </c>
      <c r="D92">
        <f>SUM(D89:D91)</f>
        <v>12656.46</v>
      </c>
      <c r="E92">
        <f>SUM(E89:E91)</f>
        <v>978.774</v>
      </c>
      <c r="F92">
        <f>SUM(F89:F91)</f>
        <v>52488.013999999996</v>
      </c>
      <c r="H92" s="12"/>
      <c r="I92">
        <v>3</v>
      </c>
      <c r="L92" s="2">
        <v>22503.188999999998</v>
      </c>
      <c r="M92" s="2"/>
      <c r="O92" s="14"/>
      <c r="P92" t="s">
        <v>2</v>
      </c>
      <c r="Q92">
        <f>SUM(Q89:Q91)</f>
        <v>20540.631000000001</v>
      </c>
      <c r="R92">
        <f>SUM(R89:R91)</f>
        <v>1612.72</v>
      </c>
      <c r="S92">
        <f>SUM(S89:S91)</f>
        <v>25155.256000000001</v>
      </c>
    </row>
    <row r="93" spans="1:23" x14ac:dyDescent="0.25">
      <c r="A93" s="21"/>
      <c r="B93" s="11"/>
      <c r="C93" s="1" t="s">
        <v>25</v>
      </c>
      <c r="D93">
        <f>(E92/D92)*100</f>
        <v>7.7333946458962464</v>
      </c>
      <c r="E93" s="5" t="s">
        <v>20</v>
      </c>
      <c r="F93">
        <f>AVERAGE(F89:F91)</f>
        <v>17496.004666666664</v>
      </c>
      <c r="H93" s="12"/>
      <c r="I93" t="s">
        <v>2</v>
      </c>
      <c r="J93">
        <f>SUM(J90:J92)</f>
        <v>0</v>
      </c>
      <c r="K93">
        <f>SUM(K90:K92)</f>
        <v>0</v>
      </c>
      <c r="L93">
        <f>SUM(L90:L92)</f>
        <v>55896.320999999996</v>
      </c>
      <c r="O93" s="14"/>
      <c r="P93" s="1" t="s">
        <v>25</v>
      </c>
      <c r="Q93">
        <f>(R92/Q92)*100</f>
        <v>7.8513654229999066</v>
      </c>
      <c r="R93" s="6" t="s">
        <v>20</v>
      </c>
      <c r="S93" s="2">
        <f>AVERAGE(S89:S91)</f>
        <v>12577.628000000001</v>
      </c>
    </row>
    <row r="94" spans="1:23" x14ac:dyDescent="0.25">
      <c r="A94" s="21"/>
      <c r="B94" s="11"/>
      <c r="C94" s="1" t="s">
        <v>26</v>
      </c>
      <c r="D94">
        <f>(E92/F92)*100</f>
        <v>1.8647571615111977</v>
      </c>
      <c r="E94" s="7" t="s">
        <v>27</v>
      </c>
      <c r="F94">
        <f>(F93/150156.25)*100</f>
        <v>11.651865750953865</v>
      </c>
      <c r="H94" s="12"/>
      <c r="I94" s="1"/>
      <c r="K94" s="6" t="s">
        <v>20</v>
      </c>
      <c r="L94" s="2">
        <f>AVERAGE(L90:L92)</f>
        <v>18632.107</v>
      </c>
      <c r="M94" s="2"/>
      <c r="O94" s="14"/>
      <c r="P94" s="1" t="s">
        <v>26</v>
      </c>
      <c r="Q94">
        <f>(R92/S92)*100</f>
        <v>6.4110657430796971</v>
      </c>
      <c r="R94" s="7" t="s">
        <v>27</v>
      </c>
      <c r="S94">
        <f>(S93/150156.25)*100</f>
        <v>8.3763599583766926</v>
      </c>
    </row>
    <row r="95" spans="1:23" x14ac:dyDescent="0.25">
      <c r="A95" s="21"/>
      <c r="B95" s="11" t="s">
        <v>5</v>
      </c>
      <c r="C95">
        <v>1</v>
      </c>
      <c r="D95" s="2">
        <v>7670.3729999999996</v>
      </c>
      <c r="E95" s="2">
        <v>582.82500000000005</v>
      </c>
      <c r="F95" s="2">
        <v>18622.035</v>
      </c>
      <c r="G95" s="3"/>
      <c r="H95" s="12"/>
      <c r="I95" s="1"/>
      <c r="K95" s="7" t="s">
        <v>27</v>
      </c>
      <c r="L95">
        <f>(L94/150156.25)*100</f>
        <v>12.40847916753382</v>
      </c>
      <c r="O95" s="14" t="s">
        <v>9</v>
      </c>
      <c r="P95">
        <v>1</v>
      </c>
      <c r="Q95" s="2">
        <v>3428.7849999999999</v>
      </c>
      <c r="R95" s="2">
        <v>146.923</v>
      </c>
      <c r="S95" s="2">
        <v>8841.8940000000002</v>
      </c>
    </row>
    <row r="96" spans="1:23" x14ac:dyDescent="0.25">
      <c r="A96" s="21"/>
      <c r="B96" s="11"/>
      <c r="C96">
        <v>2</v>
      </c>
      <c r="D96" s="2">
        <v>3583.7269999999999</v>
      </c>
      <c r="E96" s="2">
        <v>236.99600000000001</v>
      </c>
      <c r="F96" s="2">
        <v>16421.334999999999</v>
      </c>
      <c r="G96" s="2"/>
      <c r="H96" s="12"/>
      <c r="O96" s="14"/>
      <c r="P96">
        <v>2</v>
      </c>
      <c r="Q96" s="2">
        <v>5442.1790000000001</v>
      </c>
      <c r="R96" s="2">
        <v>365.30399999999997</v>
      </c>
      <c r="S96" s="2">
        <v>21429.187999999998</v>
      </c>
    </row>
    <row r="97" spans="1:25" x14ac:dyDescent="0.25">
      <c r="A97" s="21"/>
      <c r="B97" s="11"/>
      <c r="C97">
        <v>3</v>
      </c>
      <c r="D97" s="2">
        <v>4576.9629999999997</v>
      </c>
      <c r="E97" s="2">
        <v>139.62</v>
      </c>
      <c r="F97" s="2">
        <v>20494.95</v>
      </c>
      <c r="G97" s="2"/>
      <c r="H97" s="12"/>
      <c r="O97" s="14"/>
      <c r="P97">
        <v>3</v>
      </c>
      <c r="Q97" s="2">
        <v>3498.953</v>
      </c>
      <c r="R97" s="2">
        <v>113.128</v>
      </c>
      <c r="S97" s="2">
        <v>11116.915000000001</v>
      </c>
    </row>
    <row r="98" spans="1:25" x14ac:dyDescent="0.25">
      <c r="A98" s="21"/>
      <c r="B98" s="11"/>
      <c r="C98" t="s">
        <v>2</v>
      </c>
      <c r="D98">
        <f>SUM(D95:D97)</f>
        <v>15831.062999999998</v>
      </c>
      <c r="E98">
        <f>SUM(E95:E97)</f>
        <v>959.44100000000003</v>
      </c>
      <c r="F98" s="3">
        <f>SUM(F95:F97)</f>
        <v>55538.319999999992</v>
      </c>
      <c r="G98" s="3"/>
      <c r="H98" s="12"/>
      <c r="I98" s="2"/>
      <c r="J98" s="2"/>
      <c r="O98" s="14"/>
      <c r="P98" t="s">
        <v>2</v>
      </c>
      <c r="Q98">
        <f>SUM(Q95:Q97)</f>
        <v>12369.916999999999</v>
      </c>
      <c r="R98">
        <f>SUM(R95:R97)</f>
        <v>625.35500000000002</v>
      </c>
      <c r="S98">
        <f>SUM(S95:S97)</f>
        <v>41387.997000000003</v>
      </c>
    </row>
    <row r="99" spans="1:25" x14ac:dyDescent="0.25">
      <c r="A99" s="21"/>
      <c r="B99" s="11"/>
      <c r="C99" s="1" t="s">
        <v>25</v>
      </c>
      <c r="D99">
        <f>(E98/D98)*100</f>
        <v>6.0604963798072191</v>
      </c>
      <c r="E99" s="5" t="s">
        <v>20</v>
      </c>
      <c r="F99" s="3">
        <f>AVERAGE(F95:F97)</f>
        <v>18512.773333333331</v>
      </c>
      <c r="G99" s="3"/>
      <c r="H99" s="12"/>
      <c r="I99" s="2"/>
      <c r="J99" s="2"/>
      <c r="K99" s="2"/>
      <c r="O99" s="14"/>
      <c r="P99" s="1" t="s">
        <v>25</v>
      </c>
      <c r="Q99">
        <f>(R98/Q98)*100</f>
        <v>5.0554502507979642</v>
      </c>
      <c r="R99" s="6" t="s">
        <v>20</v>
      </c>
      <c r="S99" s="2">
        <f>AVERAGE(S95:S97)</f>
        <v>13795.999000000002</v>
      </c>
    </row>
    <row r="100" spans="1:25" x14ac:dyDescent="0.25">
      <c r="B100" s="11"/>
      <c r="C100" s="1" t="s">
        <v>26</v>
      </c>
      <c r="D100">
        <f>(E98/F98)*100</f>
        <v>1.7275297488292769</v>
      </c>
      <c r="E100" s="7" t="s">
        <v>27</v>
      </c>
      <c r="F100">
        <f>(F99/150156.25)*100</f>
        <v>12.329006174124174</v>
      </c>
      <c r="H100" s="12"/>
      <c r="I100" s="2"/>
      <c r="J100" s="2"/>
      <c r="K100" s="2"/>
      <c r="O100" s="14"/>
      <c r="P100" s="1" t="s">
        <v>26</v>
      </c>
      <c r="Q100">
        <f>(R98/S98)*100</f>
        <v>1.5109573918254608</v>
      </c>
      <c r="R100" s="7" t="s">
        <v>27</v>
      </c>
      <c r="S100">
        <f>(S99/150156.25)*100</f>
        <v>9.1877620811654541</v>
      </c>
      <c r="Y100" s="2"/>
    </row>
    <row r="101" spans="1:25" x14ac:dyDescent="0.25">
      <c r="W101" s="2"/>
      <c r="Y101" s="2"/>
    </row>
    <row r="102" spans="1:25" x14ac:dyDescent="0.25">
      <c r="A102" s="21" t="s">
        <v>39</v>
      </c>
      <c r="B102" s="11"/>
      <c r="D102" t="s">
        <v>0</v>
      </c>
      <c r="E102" t="s">
        <v>24</v>
      </c>
      <c r="F102" t="s">
        <v>23</v>
      </c>
      <c r="H102" s="12"/>
      <c r="J102" t="s">
        <v>0</v>
      </c>
      <c r="K102" t="s">
        <v>24</v>
      </c>
      <c r="L102" t="s">
        <v>23</v>
      </c>
      <c r="O102" s="14"/>
      <c r="Q102" t="s">
        <v>0</v>
      </c>
      <c r="R102" t="s">
        <v>24</v>
      </c>
      <c r="S102" t="s">
        <v>23</v>
      </c>
      <c r="W102" s="2"/>
      <c r="Y102" s="2"/>
    </row>
    <row r="103" spans="1:25" x14ac:dyDescent="0.25">
      <c r="A103" s="21"/>
      <c r="B103" s="11" t="s">
        <v>1</v>
      </c>
      <c r="C103">
        <v>1</v>
      </c>
      <c r="D103" s="2">
        <v>16360.761</v>
      </c>
      <c r="E103" s="2">
        <v>1616.73</v>
      </c>
      <c r="F103" s="2">
        <v>15807.005999999999</v>
      </c>
      <c r="H103" s="12" t="s">
        <v>6</v>
      </c>
      <c r="I103">
        <v>1</v>
      </c>
      <c r="J103" s="2">
        <v>16655.611000000001</v>
      </c>
      <c r="K103" s="2">
        <v>2423.2330000000002</v>
      </c>
      <c r="L103" s="2">
        <v>25093.107</v>
      </c>
      <c r="M103" s="2"/>
      <c r="O103" s="14" t="s">
        <v>7</v>
      </c>
      <c r="P103">
        <v>1</v>
      </c>
      <c r="Q103" s="2">
        <v>22045.092000000001</v>
      </c>
      <c r="R103" s="2">
        <v>1110.9469999999999</v>
      </c>
      <c r="S103" s="2">
        <v>16970.937000000002</v>
      </c>
      <c r="W103" s="2"/>
      <c r="Y103" s="2"/>
    </row>
    <row r="104" spans="1:25" x14ac:dyDescent="0.25">
      <c r="A104" s="21"/>
      <c r="B104" s="11"/>
      <c r="C104">
        <v>2</v>
      </c>
      <c r="D104" s="2">
        <v>16151.116</v>
      </c>
      <c r="E104" s="2">
        <v>1558.4469999999999</v>
      </c>
      <c r="F104" s="2">
        <v>19422.381000000001</v>
      </c>
      <c r="G104" s="3"/>
      <c r="H104" s="12"/>
      <c r="I104">
        <v>2</v>
      </c>
      <c r="J104" s="2">
        <v>15799.416999999999</v>
      </c>
      <c r="K104" s="2">
        <v>2152.2979999999998</v>
      </c>
      <c r="L104" s="2">
        <v>24821.312999999998</v>
      </c>
      <c r="M104" s="2"/>
      <c r="O104" s="14"/>
      <c r="P104">
        <v>2</v>
      </c>
      <c r="Q104" s="2">
        <v>17014.47</v>
      </c>
      <c r="R104" s="2">
        <v>1814.9190000000001</v>
      </c>
      <c r="S104" s="2">
        <v>18164.080999999998</v>
      </c>
      <c r="W104" s="2"/>
      <c r="Y104" s="2"/>
    </row>
    <row r="105" spans="1:25" x14ac:dyDescent="0.25">
      <c r="A105" s="21"/>
      <c r="B105" s="11"/>
      <c r="C105">
        <v>3</v>
      </c>
      <c r="D105" s="2">
        <v>14318.011</v>
      </c>
      <c r="E105" s="2">
        <v>1716.97</v>
      </c>
      <c r="F105" s="2">
        <v>26589.977999999999</v>
      </c>
      <c r="G105" s="2"/>
      <c r="H105" s="12"/>
      <c r="I105">
        <v>3</v>
      </c>
      <c r="J105" s="2">
        <v>10882.21</v>
      </c>
      <c r="K105" s="2">
        <v>1634.4870000000001</v>
      </c>
      <c r="L105" s="2">
        <v>21495.203000000001</v>
      </c>
      <c r="O105" s="14"/>
      <c r="P105">
        <v>3</v>
      </c>
      <c r="Q105" s="2">
        <v>16004.909</v>
      </c>
      <c r="R105" s="2">
        <v>1354.817</v>
      </c>
      <c r="S105" s="2">
        <v>15539.508</v>
      </c>
      <c r="W105" s="2"/>
      <c r="Y105" s="2"/>
    </row>
    <row r="106" spans="1:25" x14ac:dyDescent="0.25">
      <c r="A106" s="21"/>
      <c r="B106" s="11"/>
      <c r="C106" t="s">
        <v>2</v>
      </c>
      <c r="D106">
        <f>SUM(D103:D105)</f>
        <v>46829.887999999999</v>
      </c>
      <c r="E106">
        <f>SUM(E103:E105)</f>
        <v>4892.1469999999999</v>
      </c>
      <c r="F106">
        <f>SUM(F103:F105)</f>
        <v>61819.365000000005</v>
      </c>
      <c r="H106" s="12"/>
      <c r="I106" t="s">
        <v>2</v>
      </c>
      <c r="J106">
        <f>SUM(J103:J105)</f>
        <v>43337.237999999998</v>
      </c>
      <c r="K106">
        <f>SUM(K103:K105)</f>
        <v>6210.018</v>
      </c>
      <c r="L106">
        <f>SUM(L103:L105)</f>
        <v>71409.622999999992</v>
      </c>
      <c r="O106" s="14"/>
      <c r="P106" t="s">
        <v>2</v>
      </c>
      <c r="Q106">
        <f>SUM(Q103:Q105)</f>
        <v>55064.471000000005</v>
      </c>
      <c r="R106">
        <f>SUM(R103:R105)</f>
        <v>4280.683</v>
      </c>
      <c r="S106">
        <f>SUM(S103:S105)</f>
        <v>50674.525999999998</v>
      </c>
      <c r="W106" s="2"/>
    </row>
    <row r="107" spans="1:25" x14ac:dyDescent="0.25">
      <c r="A107" s="21"/>
      <c r="B107" s="11"/>
      <c r="C107" s="1" t="s">
        <v>25</v>
      </c>
      <c r="D107">
        <f>(E106/D106)*100</f>
        <v>10.446633995793455</v>
      </c>
      <c r="E107" s="6" t="s">
        <v>20</v>
      </c>
      <c r="F107" s="2">
        <f>AVERAGE(F103:F105)</f>
        <v>20606.455000000002</v>
      </c>
      <c r="G107" s="2"/>
      <c r="H107" s="12"/>
      <c r="I107" s="1" t="s">
        <v>25</v>
      </c>
      <c r="J107">
        <f>(K106/J106)*100</f>
        <v>14.329519569290502</v>
      </c>
      <c r="K107" s="6" t="s">
        <v>20</v>
      </c>
      <c r="L107" s="2">
        <f>AVERAGE(L103:L105)</f>
        <v>23803.207666666665</v>
      </c>
      <c r="M107" s="2"/>
      <c r="O107" s="14"/>
      <c r="P107" s="1" t="s">
        <v>25</v>
      </c>
      <c r="Q107">
        <f>(R106/Q106)*100</f>
        <v>7.7739473788824736</v>
      </c>
      <c r="R107" s="6" t="s">
        <v>20</v>
      </c>
      <c r="S107" s="2">
        <f>AVERAGE(S103:S105)</f>
        <v>16891.508666666665</v>
      </c>
      <c r="W107" s="2"/>
    </row>
    <row r="108" spans="1:25" x14ac:dyDescent="0.25">
      <c r="A108" s="21"/>
      <c r="B108" s="11"/>
      <c r="C108" s="1" t="s">
        <v>26</v>
      </c>
      <c r="D108">
        <f>(E106/F106)*100</f>
        <v>7.913615741604592</v>
      </c>
      <c r="E108" s="7" t="s">
        <v>27</v>
      </c>
      <c r="F108">
        <f>(F107/150156.25)*100</f>
        <v>13.723341519250781</v>
      </c>
      <c r="H108" s="12"/>
      <c r="I108" s="1" t="s">
        <v>26</v>
      </c>
      <c r="J108">
        <f>(K106/L106)*100</f>
        <v>8.6963321455989213</v>
      </c>
      <c r="K108" s="7" t="s">
        <v>27</v>
      </c>
      <c r="L108">
        <f>(L107/150156.25)*100</f>
        <v>15.852292306625044</v>
      </c>
      <c r="O108" s="14"/>
      <c r="P108" s="1" t="s">
        <v>26</v>
      </c>
      <c r="Q108">
        <f>(R106/S106)*100</f>
        <v>8.4474060990723423</v>
      </c>
      <c r="R108" s="7" t="s">
        <v>27</v>
      </c>
      <c r="S108">
        <f>(S107/150156.25)*100</f>
        <v>11.249287769684356</v>
      </c>
      <c r="W108" s="2"/>
    </row>
    <row r="109" spans="1:25" x14ac:dyDescent="0.25">
      <c r="A109" s="21"/>
      <c r="B109" s="11" t="s">
        <v>4</v>
      </c>
      <c r="C109">
        <v>1</v>
      </c>
      <c r="D109" s="2">
        <v>11156.438</v>
      </c>
      <c r="E109" s="2">
        <v>648.41</v>
      </c>
      <c r="F109" s="2">
        <v>13639.958000000001</v>
      </c>
      <c r="G109" s="2"/>
      <c r="H109" s="12"/>
      <c r="O109" s="14" t="s">
        <v>8</v>
      </c>
      <c r="P109">
        <v>1</v>
      </c>
      <c r="Q109" s="2">
        <v>23095.322</v>
      </c>
      <c r="R109" s="2">
        <v>1252.8579999999999</v>
      </c>
      <c r="S109" s="2">
        <v>11027.128000000001</v>
      </c>
      <c r="W109" s="2"/>
    </row>
    <row r="110" spans="1:25" x14ac:dyDescent="0.25">
      <c r="A110" s="21"/>
      <c r="B110" s="11"/>
      <c r="C110">
        <v>2</v>
      </c>
      <c r="D110" s="2">
        <v>10920.587</v>
      </c>
      <c r="E110" s="2">
        <v>1900.2660000000001</v>
      </c>
      <c r="F110" s="2">
        <v>27946.942999999999</v>
      </c>
      <c r="G110" s="2"/>
      <c r="H110" s="12" t="s">
        <v>10</v>
      </c>
      <c r="I110">
        <v>1</v>
      </c>
      <c r="L110" s="2">
        <v>12816.843999999999</v>
      </c>
      <c r="M110" s="2"/>
      <c r="O110" s="14"/>
      <c r="P110">
        <v>2</v>
      </c>
      <c r="Q110" s="2">
        <v>13826.262000000001</v>
      </c>
      <c r="R110" s="2">
        <v>697.52800000000002</v>
      </c>
      <c r="S110" s="2">
        <v>10729.558000000001</v>
      </c>
      <c r="W110" s="2"/>
    </row>
    <row r="111" spans="1:25" x14ac:dyDescent="0.25">
      <c r="A111" s="21"/>
      <c r="B111" s="11"/>
      <c r="C111">
        <v>3</v>
      </c>
      <c r="D111" s="2">
        <v>11391.143</v>
      </c>
      <c r="E111" s="2">
        <v>746.64599999999996</v>
      </c>
      <c r="F111" s="2">
        <v>18364.848000000002</v>
      </c>
      <c r="G111" s="2"/>
      <c r="H111" s="12"/>
      <c r="I111">
        <v>2</v>
      </c>
      <c r="L111" s="2">
        <v>22836.845000000001</v>
      </c>
      <c r="M111" s="2"/>
      <c r="O111" s="14"/>
      <c r="P111">
        <v>3</v>
      </c>
      <c r="Q111" s="2">
        <v>14946.803</v>
      </c>
      <c r="R111" s="2">
        <v>731.03700000000003</v>
      </c>
      <c r="S111" s="2">
        <v>13036.941999999999</v>
      </c>
      <c r="W111" s="2"/>
    </row>
    <row r="112" spans="1:25" x14ac:dyDescent="0.25">
      <c r="A112" s="21"/>
      <c r="B112" s="11"/>
      <c r="C112" t="s">
        <v>2</v>
      </c>
      <c r="D112">
        <f>SUM(D109:D111)</f>
        <v>33468.168000000005</v>
      </c>
      <c r="E112">
        <f>SUM(E109:E111)</f>
        <v>3295.3220000000001</v>
      </c>
      <c r="F112">
        <f>SUM(F109:F111)</f>
        <v>59951.748999999996</v>
      </c>
      <c r="H112" s="12"/>
      <c r="I112">
        <v>3</v>
      </c>
      <c r="L112" s="2">
        <v>6131.1149999999998</v>
      </c>
      <c r="M112" s="2"/>
      <c r="O112" s="14"/>
      <c r="P112" t="s">
        <v>2</v>
      </c>
      <c r="Q112">
        <f>SUM(Q109:Q111)</f>
        <v>51868.387000000002</v>
      </c>
      <c r="R112">
        <f>SUM(R109:R111)</f>
        <v>2681.4229999999998</v>
      </c>
      <c r="S112">
        <f>SUM(S109:S111)</f>
        <v>34793.627999999997</v>
      </c>
      <c r="W112" s="2"/>
    </row>
    <row r="113" spans="1:23" x14ac:dyDescent="0.25">
      <c r="A113" s="21"/>
      <c r="B113" s="11"/>
      <c r="C113" s="1" t="s">
        <v>25</v>
      </c>
      <c r="D113">
        <f>(E112/D112)*100</f>
        <v>9.8461379780333349</v>
      </c>
      <c r="E113" s="5" t="s">
        <v>20</v>
      </c>
      <c r="F113">
        <f>AVERAGE(F109:F111)</f>
        <v>19983.916333333331</v>
      </c>
      <c r="H113" s="12"/>
      <c r="I113" t="s">
        <v>2</v>
      </c>
      <c r="J113">
        <f>SUM(J110:J112)</f>
        <v>0</v>
      </c>
      <c r="K113">
        <f>SUM(K110:K112)</f>
        <v>0</v>
      </c>
      <c r="L113">
        <f>SUM(L110:L112)</f>
        <v>41784.803999999996</v>
      </c>
      <c r="O113" s="14"/>
      <c r="P113" s="1" t="s">
        <v>25</v>
      </c>
      <c r="Q113">
        <f>(R112/Q112)*100</f>
        <v>5.1696672194568141</v>
      </c>
      <c r="R113" s="6" t="s">
        <v>20</v>
      </c>
      <c r="S113" s="2">
        <f>AVERAGE(S109:S111)</f>
        <v>11597.875999999998</v>
      </c>
      <c r="W113" s="2"/>
    </row>
    <row r="114" spans="1:23" x14ac:dyDescent="0.25">
      <c r="A114" s="21"/>
      <c r="B114" s="11"/>
      <c r="C114" s="1" t="s">
        <v>26</v>
      </c>
      <c r="D114">
        <f>(E112/F112)*100</f>
        <v>5.4966236264433261</v>
      </c>
      <c r="E114" s="7" t="s">
        <v>27</v>
      </c>
      <c r="F114">
        <f>(F113/150156.25)*100</f>
        <v>13.308747610128338</v>
      </c>
      <c r="H114" s="12"/>
      <c r="I114" s="1"/>
      <c r="K114" s="6" t="s">
        <v>20</v>
      </c>
      <c r="L114" s="2">
        <f>AVERAGE(L110:L112)</f>
        <v>13928.267999999998</v>
      </c>
      <c r="M114" s="2"/>
      <c r="O114" s="14"/>
      <c r="P114" s="1" t="s">
        <v>26</v>
      </c>
      <c r="Q114">
        <f>(R112/S112)*100</f>
        <v>7.7066496198671786</v>
      </c>
      <c r="R114" s="7" t="s">
        <v>27</v>
      </c>
      <c r="S114">
        <f>(S113/150156.25)*100</f>
        <v>7.7238716337148796</v>
      </c>
      <c r="W114" s="2"/>
    </row>
    <row r="115" spans="1:23" x14ac:dyDescent="0.25">
      <c r="A115" s="21"/>
      <c r="B115" s="11" t="s">
        <v>5</v>
      </c>
      <c r="C115">
        <v>1</v>
      </c>
      <c r="D115" s="2">
        <v>21301.74</v>
      </c>
      <c r="E115" s="2">
        <v>1444.03</v>
      </c>
      <c r="F115" s="2">
        <v>18429.574000000001</v>
      </c>
      <c r="G115" s="3"/>
      <c r="H115" s="12"/>
      <c r="I115" s="1"/>
      <c r="K115" s="7" t="s">
        <v>27</v>
      </c>
      <c r="L115">
        <f>(L114/150156.25)*100</f>
        <v>9.2758496566076989</v>
      </c>
      <c r="O115" s="14" t="s">
        <v>9</v>
      </c>
      <c r="P115">
        <v>1</v>
      </c>
      <c r="Q115" s="2">
        <v>13502.629000000001</v>
      </c>
      <c r="R115" s="2">
        <v>761.82500000000005</v>
      </c>
      <c r="S115" s="2">
        <v>14161.35</v>
      </c>
      <c r="W115" s="2"/>
    </row>
    <row r="116" spans="1:23" x14ac:dyDescent="0.25">
      <c r="A116" s="21"/>
      <c r="B116" s="11"/>
      <c r="C116">
        <v>2</v>
      </c>
      <c r="D116" s="2">
        <v>21981.367999999999</v>
      </c>
      <c r="E116" s="2">
        <v>1369.423</v>
      </c>
      <c r="F116" s="2">
        <v>17287.41</v>
      </c>
      <c r="G116" s="2"/>
      <c r="H116" s="12"/>
      <c r="O116" s="14"/>
      <c r="P116">
        <v>2</v>
      </c>
      <c r="Q116" s="2">
        <v>11396.441000000001</v>
      </c>
      <c r="R116" s="2">
        <v>1076.4359999999999</v>
      </c>
      <c r="S116" s="2">
        <v>17396.384999999998</v>
      </c>
      <c r="W116" s="2"/>
    </row>
    <row r="117" spans="1:23" x14ac:dyDescent="0.25">
      <c r="A117" s="21"/>
      <c r="B117" s="11"/>
      <c r="C117">
        <v>3</v>
      </c>
      <c r="D117" s="2">
        <v>10537.097</v>
      </c>
      <c r="E117" s="2">
        <v>721.72900000000004</v>
      </c>
      <c r="F117" s="2">
        <v>15785.383</v>
      </c>
      <c r="G117" s="2"/>
      <c r="H117" s="12"/>
      <c r="O117" s="14"/>
      <c r="P117">
        <v>3</v>
      </c>
      <c r="Q117" s="2">
        <v>8112.1459999999997</v>
      </c>
      <c r="R117" s="2">
        <v>349.26499999999999</v>
      </c>
      <c r="S117" s="2">
        <v>8529.0010000000002</v>
      </c>
      <c r="W117" s="2"/>
    </row>
    <row r="118" spans="1:23" x14ac:dyDescent="0.25">
      <c r="A118" s="21"/>
      <c r="B118" s="11"/>
      <c r="C118" t="s">
        <v>2</v>
      </c>
      <c r="D118">
        <f>SUM(D115:D117)</f>
        <v>53820.205000000002</v>
      </c>
      <c r="E118">
        <f>SUM(E115:E117)</f>
        <v>3535.1819999999998</v>
      </c>
      <c r="F118" s="3">
        <f>SUM(F115:F117)</f>
        <v>51502.366999999998</v>
      </c>
      <c r="G118" s="3"/>
      <c r="H118" s="12"/>
      <c r="I118" s="2"/>
      <c r="J118" s="2"/>
      <c r="O118" s="14"/>
      <c r="P118" t="s">
        <v>2</v>
      </c>
      <c r="Q118">
        <f>SUM(Q115:Q117)</f>
        <v>33011.216</v>
      </c>
      <c r="R118">
        <f>SUM(R115:R117)</f>
        <v>2187.5259999999998</v>
      </c>
      <c r="S118">
        <f>SUM(S115:S117)</f>
        <v>40086.736000000004</v>
      </c>
      <c r="W118" s="2"/>
    </row>
    <row r="119" spans="1:23" x14ac:dyDescent="0.25">
      <c r="A119" s="21"/>
      <c r="B119" s="11"/>
      <c r="C119" s="1" t="s">
        <v>25</v>
      </c>
      <c r="D119">
        <f>(E118/D118)*100</f>
        <v>6.5685034087105381</v>
      </c>
      <c r="E119" s="5" t="s">
        <v>20</v>
      </c>
      <c r="F119" s="3">
        <f>AVERAGE(F115:F117)</f>
        <v>17167.455666666665</v>
      </c>
      <c r="G119" s="3"/>
      <c r="H119" s="12"/>
      <c r="I119" s="2"/>
      <c r="J119" s="2"/>
      <c r="K119" s="2"/>
      <c r="O119" s="14"/>
      <c r="P119" s="1" t="s">
        <v>25</v>
      </c>
      <c r="Q119">
        <f>(R118/Q118)*100</f>
        <v>6.6266144209895197</v>
      </c>
      <c r="R119" s="6" t="s">
        <v>20</v>
      </c>
      <c r="S119" s="2">
        <f>AVERAGE(S115:S117)</f>
        <v>13362.245333333334</v>
      </c>
      <c r="W119" s="2"/>
    </row>
    <row r="120" spans="1:23" ht="15.95" customHeight="1" x14ac:dyDescent="0.25">
      <c r="B120" s="11"/>
      <c r="C120" s="1" t="s">
        <v>26</v>
      </c>
      <c r="D120">
        <f>(E118/F118)*100</f>
        <v>6.8641155852118416</v>
      </c>
      <c r="E120" s="7" t="s">
        <v>27</v>
      </c>
      <c r="F120">
        <f>(F119/150156.25)*100</f>
        <v>11.433061005896635</v>
      </c>
      <c r="H120" s="12"/>
      <c r="I120" s="2"/>
      <c r="J120" s="2"/>
      <c r="K120" s="2"/>
      <c r="O120" s="14"/>
      <c r="P120" s="1" t="s">
        <v>26</v>
      </c>
      <c r="Q120">
        <f>(R118/S118)*100</f>
        <v>5.4569820800576023</v>
      </c>
      <c r="R120" s="7" t="s">
        <v>27</v>
      </c>
      <c r="S120">
        <f>(S119/150156.25)*100</f>
        <v>8.8988938744363519</v>
      </c>
      <c r="W120" s="2"/>
    </row>
    <row r="121" spans="1:23" x14ac:dyDescent="0.25">
      <c r="W121" s="2"/>
    </row>
    <row r="122" spans="1:23" x14ac:dyDescent="0.25">
      <c r="A122" s="21" t="s">
        <v>40</v>
      </c>
      <c r="B122" s="11"/>
      <c r="D122" t="s">
        <v>0</v>
      </c>
      <c r="E122" t="s">
        <v>24</v>
      </c>
      <c r="F122" t="s">
        <v>23</v>
      </c>
      <c r="H122" s="12"/>
      <c r="J122" t="s">
        <v>0</v>
      </c>
      <c r="K122" t="s">
        <v>24</v>
      </c>
      <c r="L122" t="s">
        <v>23</v>
      </c>
      <c r="O122" s="14"/>
      <c r="Q122" t="s">
        <v>0</v>
      </c>
      <c r="R122" t="s">
        <v>24</v>
      </c>
      <c r="S122" t="s">
        <v>23</v>
      </c>
      <c r="W122" s="2"/>
    </row>
    <row r="123" spans="1:23" x14ac:dyDescent="0.25">
      <c r="A123" s="21"/>
      <c r="B123" s="11" t="s">
        <v>1</v>
      </c>
      <c r="C123">
        <v>1</v>
      </c>
      <c r="D123" s="2">
        <v>8450.098</v>
      </c>
      <c r="E123" s="2">
        <v>526.404</v>
      </c>
      <c r="F123" s="2">
        <v>15650.058999999999</v>
      </c>
      <c r="H123" s="12" t="s">
        <v>6</v>
      </c>
      <c r="I123">
        <v>1</v>
      </c>
      <c r="J123" s="2">
        <v>7762.5940000000001</v>
      </c>
      <c r="K123">
        <v>2577.0300000000002</v>
      </c>
      <c r="L123">
        <v>4910.7629999999999</v>
      </c>
      <c r="M123" s="2"/>
      <c r="O123" s="14" t="s">
        <v>7</v>
      </c>
      <c r="P123">
        <v>1</v>
      </c>
      <c r="Q123" s="2">
        <v>12017.644</v>
      </c>
      <c r="R123" s="2">
        <v>344.25299999999999</v>
      </c>
      <c r="S123" s="2">
        <v>7116.9049999999997</v>
      </c>
    </row>
    <row r="124" spans="1:23" x14ac:dyDescent="0.25">
      <c r="A124" s="21"/>
      <c r="B124" s="11"/>
      <c r="C124">
        <v>2</v>
      </c>
      <c r="D124" s="2">
        <v>6016.5550000000003</v>
      </c>
      <c r="E124" s="2">
        <v>481.15300000000002</v>
      </c>
      <c r="F124" s="2">
        <v>8395.3960000000006</v>
      </c>
      <c r="G124" s="3"/>
      <c r="H124" s="12"/>
      <c r="I124">
        <v>2</v>
      </c>
      <c r="J124" s="2">
        <v>8729.768</v>
      </c>
      <c r="K124" s="2">
        <v>1079.1559999999999</v>
      </c>
      <c r="L124">
        <v>22898.134999999998</v>
      </c>
      <c r="M124" s="2"/>
      <c r="O124" s="14"/>
      <c r="P124">
        <v>2</v>
      </c>
      <c r="Q124" s="2">
        <v>5614.1620000000003</v>
      </c>
      <c r="R124" s="2">
        <v>266.35199999999998</v>
      </c>
      <c r="S124" s="2">
        <v>6056.9369999999999</v>
      </c>
    </row>
    <row r="125" spans="1:23" x14ac:dyDescent="0.25">
      <c r="A125" s="21"/>
      <c r="B125" s="11"/>
      <c r="C125">
        <v>3</v>
      </c>
      <c r="D125" s="2">
        <v>8223.9850000000006</v>
      </c>
      <c r="E125" s="2">
        <v>810.94299999999998</v>
      </c>
      <c r="F125" s="2">
        <v>8118.8760000000002</v>
      </c>
      <c r="G125" s="2"/>
      <c r="H125" s="12"/>
      <c r="I125">
        <v>3</v>
      </c>
      <c r="J125">
        <v>8409.4290000000001</v>
      </c>
      <c r="K125" s="2">
        <v>261.05399999999997</v>
      </c>
      <c r="L125">
        <v>38082.364000000001</v>
      </c>
      <c r="O125" s="14"/>
      <c r="P125">
        <v>3</v>
      </c>
      <c r="Q125" s="2">
        <v>5479.9840000000004</v>
      </c>
      <c r="R125" s="2">
        <v>31.524000000000001</v>
      </c>
      <c r="S125" s="2">
        <v>315.327</v>
      </c>
    </row>
    <row r="126" spans="1:23" x14ac:dyDescent="0.25">
      <c r="A126" s="21"/>
      <c r="B126" s="11"/>
      <c r="C126" t="s">
        <v>2</v>
      </c>
      <c r="D126">
        <f>SUM(D123:D125)</f>
        <v>22690.637999999999</v>
      </c>
      <c r="E126">
        <f>SUM(E123:E125)</f>
        <v>1818.5</v>
      </c>
      <c r="F126">
        <f>SUM(F123:F125)</f>
        <v>32164.331000000002</v>
      </c>
      <c r="H126" s="12"/>
      <c r="I126" t="s">
        <v>2</v>
      </c>
      <c r="J126">
        <f>SUM(J123:J125)</f>
        <v>24901.791000000001</v>
      </c>
      <c r="K126">
        <f>SUM(K123:K125)</f>
        <v>3917.2400000000002</v>
      </c>
      <c r="L126">
        <f>SUM(L123:L125)</f>
        <v>65891.262000000002</v>
      </c>
      <c r="O126" s="14"/>
      <c r="P126" t="s">
        <v>2</v>
      </c>
      <c r="Q126">
        <f>SUM(Q123:Q125)</f>
        <v>23111.79</v>
      </c>
      <c r="R126">
        <f>SUM(R123:R125)</f>
        <v>642.12900000000002</v>
      </c>
      <c r="S126">
        <f>SUM(S123:S125)</f>
        <v>13489.169</v>
      </c>
    </row>
    <row r="127" spans="1:23" x14ac:dyDescent="0.25">
      <c r="A127" s="21"/>
      <c r="B127" s="11"/>
      <c r="C127" s="1" t="s">
        <v>25</v>
      </c>
      <c r="D127">
        <f>(E126/D126)*100</f>
        <v>8.0143185043981582</v>
      </c>
      <c r="E127" s="6" t="s">
        <v>20</v>
      </c>
      <c r="F127" s="2">
        <f>AVERAGE(F123:F125)</f>
        <v>10721.443666666668</v>
      </c>
      <c r="G127" s="2"/>
      <c r="H127" s="12"/>
      <c r="I127" s="1" t="s">
        <v>25</v>
      </c>
      <c r="J127">
        <f>(K126/J126)*100</f>
        <v>15.73075607292664</v>
      </c>
      <c r="K127" s="6" t="s">
        <v>20</v>
      </c>
      <c r="L127" s="2">
        <f>AVERAGE(L123:L125)</f>
        <v>21963.754000000001</v>
      </c>
      <c r="M127" s="2"/>
      <c r="O127" s="14"/>
      <c r="P127" s="1" t="s">
        <v>25</v>
      </c>
      <c r="Q127">
        <f>(R126/Q126)*100</f>
        <v>2.7783611741020491</v>
      </c>
      <c r="R127" s="6" t="s">
        <v>20</v>
      </c>
      <c r="S127" s="2">
        <f>AVERAGE(S123:S125)</f>
        <v>4496.3896666666669</v>
      </c>
    </row>
    <row r="128" spans="1:23" x14ac:dyDescent="0.25">
      <c r="A128" s="21"/>
      <c r="B128" s="11"/>
      <c r="C128" s="1" t="s">
        <v>26</v>
      </c>
      <c r="D128">
        <f>(E126/F126)*100</f>
        <v>5.6537784044070429</v>
      </c>
      <c r="E128" s="7" t="s">
        <v>27</v>
      </c>
      <c r="F128">
        <f>(F127/150156.25)*100</f>
        <v>7.1401914117238992</v>
      </c>
      <c r="H128" s="12"/>
      <c r="I128" s="1" t="s">
        <v>26</v>
      </c>
      <c r="J128">
        <f>(K126/L126)*100</f>
        <v>5.9450067901264356</v>
      </c>
      <c r="K128" s="7" t="s">
        <v>27</v>
      </c>
      <c r="L128">
        <f>(L127/150156.25)*100</f>
        <v>14.62726593132154</v>
      </c>
      <c r="O128" s="14"/>
      <c r="P128" s="1" t="s">
        <v>26</v>
      </c>
      <c r="Q128">
        <f>(R126/S126)*100</f>
        <v>4.7603303064851517</v>
      </c>
      <c r="R128" s="7" t="s">
        <v>27</v>
      </c>
      <c r="S128">
        <f>(S127/150156.25)*100</f>
        <v>2.9944738674991327</v>
      </c>
    </row>
    <row r="129" spans="1:19" x14ac:dyDescent="0.25">
      <c r="A129" s="21"/>
      <c r="B129" s="11" t="s">
        <v>4</v>
      </c>
      <c r="C129">
        <v>1</v>
      </c>
      <c r="D129">
        <v>3410.8850000000002</v>
      </c>
      <c r="E129">
        <v>259.90800000000002</v>
      </c>
      <c r="F129">
        <v>9773.9840000000004</v>
      </c>
      <c r="G129" s="2"/>
      <c r="H129" s="12"/>
      <c r="O129" s="14" t="s">
        <v>8</v>
      </c>
      <c r="P129">
        <v>1</v>
      </c>
      <c r="Q129" s="2">
        <v>9782.8619999999992</v>
      </c>
      <c r="R129" s="2">
        <v>128.30699999999999</v>
      </c>
      <c r="S129" s="2">
        <v>261.33999999999997</v>
      </c>
    </row>
    <row r="130" spans="1:19" x14ac:dyDescent="0.25">
      <c r="A130" s="21"/>
      <c r="B130" s="11"/>
      <c r="C130">
        <v>2</v>
      </c>
      <c r="D130">
        <v>3012.788</v>
      </c>
      <c r="E130">
        <v>202.19900000000001</v>
      </c>
      <c r="F130">
        <v>4702.6930000000002</v>
      </c>
      <c r="G130" s="2"/>
      <c r="H130" s="12" t="s">
        <v>10</v>
      </c>
      <c r="I130">
        <v>1</v>
      </c>
      <c r="J130" s="2"/>
      <c r="L130" s="2">
        <v>16400.285</v>
      </c>
      <c r="M130" s="2"/>
      <c r="O130" s="14"/>
      <c r="P130">
        <v>2</v>
      </c>
      <c r="Q130" s="2">
        <v>8180.3090000000002</v>
      </c>
      <c r="R130" s="2">
        <v>135.75399999999999</v>
      </c>
      <c r="S130" s="2">
        <v>1375.2940000000001</v>
      </c>
    </row>
    <row r="131" spans="1:19" x14ac:dyDescent="0.25">
      <c r="A131" s="21"/>
      <c r="B131" s="11"/>
      <c r="C131">
        <v>3</v>
      </c>
      <c r="D131">
        <v>4751.3810000000003</v>
      </c>
      <c r="E131">
        <v>41.097999999999999</v>
      </c>
      <c r="F131">
        <v>2947.9180000000001</v>
      </c>
      <c r="G131" s="2"/>
      <c r="H131" s="12"/>
      <c r="I131">
        <v>2</v>
      </c>
      <c r="J131" s="2"/>
      <c r="L131" s="2">
        <v>4796.3459999999995</v>
      </c>
      <c r="M131" s="2"/>
      <c r="O131" s="14"/>
      <c r="P131">
        <v>3</v>
      </c>
      <c r="Q131" s="2">
        <v>8637.69</v>
      </c>
      <c r="R131" s="2">
        <v>331.65199999999999</v>
      </c>
      <c r="S131" s="2">
        <v>3374.6550000000002</v>
      </c>
    </row>
    <row r="132" spans="1:19" x14ac:dyDescent="0.25">
      <c r="A132" s="21"/>
      <c r="B132" s="11"/>
      <c r="C132" t="s">
        <v>2</v>
      </c>
      <c r="D132">
        <f>SUM(D129:D131)</f>
        <v>11175.054</v>
      </c>
      <c r="E132">
        <f>SUM(E129:E131)</f>
        <v>503.20500000000004</v>
      </c>
      <c r="F132">
        <f>SUM(F129:F131)</f>
        <v>17424.595000000001</v>
      </c>
      <c r="H132" s="12"/>
      <c r="I132">
        <v>3</v>
      </c>
      <c r="J132" s="2"/>
      <c r="L132" s="2">
        <v>6689.4520000000002</v>
      </c>
      <c r="M132" s="2"/>
      <c r="O132" s="14"/>
      <c r="P132" t="s">
        <v>2</v>
      </c>
      <c r="Q132">
        <f>SUM(Q129:Q131)</f>
        <v>26600.860999999997</v>
      </c>
      <c r="R132">
        <f>SUM(R129:R131)</f>
        <v>595.71299999999997</v>
      </c>
      <c r="S132">
        <f>SUM(S129:S131)</f>
        <v>5011.2890000000007</v>
      </c>
    </row>
    <row r="133" spans="1:19" x14ac:dyDescent="0.25">
      <c r="A133" s="21"/>
      <c r="B133" s="11"/>
      <c r="C133" s="1" t="s">
        <v>25</v>
      </c>
      <c r="D133">
        <f>(E132/D132)*100</f>
        <v>4.5029312610033028</v>
      </c>
      <c r="E133" s="5" t="s">
        <v>20</v>
      </c>
      <c r="F133">
        <f>AVERAGE(F129:F131)</f>
        <v>5808.1983333333337</v>
      </c>
      <c r="H133" s="12"/>
      <c r="I133" t="s">
        <v>2</v>
      </c>
      <c r="J133">
        <f>SUM(J130:J132)</f>
        <v>0</v>
      </c>
      <c r="K133">
        <f>SUM(K130:K132)</f>
        <v>0</v>
      </c>
      <c r="L133">
        <f>SUM(L130:L132)</f>
        <v>27886.083000000002</v>
      </c>
      <c r="O133" s="14"/>
      <c r="P133" s="1" t="s">
        <v>25</v>
      </c>
      <c r="Q133">
        <f>(R132/Q132)*100</f>
        <v>2.2394500689282202</v>
      </c>
      <c r="R133" s="6" t="s">
        <v>20</v>
      </c>
      <c r="S133" s="2">
        <f>AVERAGE(S129:S131)</f>
        <v>1670.4296666666669</v>
      </c>
    </row>
    <row r="134" spans="1:19" x14ac:dyDescent="0.25">
      <c r="A134" s="21"/>
      <c r="B134" s="11"/>
      <c r="C134" s="1" t="s">
        <v>26</v>
      </c>
      <c r="D134">
        <f>(E132/F132)*100</f>
        <v>2.887900694392036</v>
      </c>
      <c r="E134" s="7" t="s">
        <v>27</v>
      </c>
      <c r="F134">
        <f>(F133/150156.25)*100</f>
        <v>3.8681029483177247</v>
      </c>
      <c r="H134" s="12"/>
      <c r="I134" s="1"/>
      <c r="K134" s="6" t="s">
        <v>20</v>
      </c>
      <c r="L134" s="2">
        <f>AVERAGE(L130:L132)</f>
        <v>9295.3610000000008</v>
      </c>
      <c r="M134" s="2"/>
      <c r="O134" s="14"/>
      <c r="P134" s="1" t="s">
        <v>26</v>
      </c>
      <c r="Q134">
        <f>(R132/S132)*100</f>
        <v>11.887420581810385</v>
      </c>
      <c r="R134" s="7" t="s">
        <v>27</v>
      </c>
      <c r="S134">
        <f>(S133/150156.25)*100</f>
        <v>1.1124609642733265</v>
      </c>
    </row>
    <row r="135" spans="1:19" x14ac:dyDescent="0.25">
      <c r="A135" s="21"/>
      <c r="B135" s="11" t="s">
        <v>5</v>
      </c>
      <c r="C135">
        <v>1</v>
      </c>
      <c r="D135">
        <v>9148.4850000000006</v>
      </c>
      <c r="E135">
        <v>511.94099999999997</v>
      </c>
      <c r="F135">
        <v>7088.4080000000004</v>
      </c>
      <c r="G135" s="3"/>
      <c r="H135" s="12"/>
      <c r="I135" s="1"/>
      <c r="K135" s="7" t="s">
        <v>27</v>
      </c>
      <c r="L135">
        <f>(L134/150156.25)*100</f>
        <v>6.1904589386056195</v>
      </c>
      <c r="O135" s="14" t="s">
        <v>9</v>
      </c>
      <c r="P135">
        <v>1</v>
      </c>
      <c r="Q135" s="2">
        <v>3697.7150000000001</v>
      </c>
      <c r="R135" s="2">
        <v>0.85899999999999999</v>
      </c>
      <c r="S135" s="2">
        <v>183.583</v>
      </c>
    </row>
    <row r="136" spans="1:19" x14ac:dyDescent="0.25">
      <c r="A136" s="21"/>
      <c r="B136" s="11"/>
      <c r="C136">
        <v>2</v>
      </c>
      <c r="D136">
        <v>13121.431</v>
      </c>
      <c r="E136">
        <v>77.328000000000003</v>
      </c>
      <c r="F136">
        <v>1275.627</v>
      </c>
      <c r="G136" s="2"/>
      <c r="H136" s="12"/>
      <c r="O136" s="14"/>
      <c r="P136">
        <v>2</v>
      </c>
      <c r="Q136" s="2">
        <v>11953.633</v>
      </c>
      <c r="R136" s="2">
        <v>363.72800000000001</v>
      </c>
      <c r="S136" s="2">
        <v>6808.7380000000003</v>
      </c>
    </row>
    <row r="137" spans="1:19" x14ac:dyDescent="0.25">
      <c r="A137" s="21"/>
      <c r="B137" s="11"/>
      <c r="C137">
        <v>3</v>
      </c>
      <c r="D137">
        <v>8772.5849999999991</v>
      </c>
      <c r="E137">
        <v>204.06</v>
      </c>
      <c r="F137">
        <v>4418.5839999999998</v>
      </c>
      <c r="G137" s="2"/>
      <c r="H137" s="12"/>
      <c r="O137" s="14"/>
      <c r="P137">
        <v>3</v>
      </c>
      <c r="Q137" s="2">
        <v>4528.4189999999999</v>
      </c>
      <c r="R137" s="2">
        <v>36.515999999999998</v>
      </c>
      <c r="S137" s="2">
        <v>928.65300000000002</v>
      </c>
    </row>
    <row r="138" spans="1:19" x14ac:dyDescent="0.25">
      <c r="A138" s="21"/>
      <c r="B138" s="11"/>
      <c r="C138" t="s">
        <v>2</v>
      </c>
      <c r="D138">
        <f>SUM(D135:D137)</f>
        <v>31042.501</v>
      </c>
      <c r="E138">
        <f>SUM(E135:E137)</f>
        <v>793.32899999999995</v>
      </c>
      <c r="F138" s="3">
        <f>SUM(F135:F137)</f>
        <v>12782.618999999999</v>
      </c>
      <c r="G138" s="3"/>
      <c r="H138" s="12"/>
      <c r="I138" s="2"/>
      <c r="J138" s="2"/>
      <c r="O138" s="14"/>
      <c r="P138" t="s">
        <v>2</v>
      </c>
      <c r="Q138">
        <f>SUM(Q135:Q137)</f>
        <v>20179.767</v>
      </c>
      <c r="R138">
        <f>SUM(R135:R137)</f>
        <v>401.10300000000001</v>
      </c>
      <c r="S138">
        <f>SUM(S135:S137)</f>
        <v>7920.9740000000002</v>
      </c>
    </row>
    <row r="139" spans="1:19" x14ac:dyDescent="0.25">
      <c r="A139" s="21"/>
      <c r="B139" s="11"/>
      <c r="C139" s="1" t="s">
        <v>25</v>
      </c>
      <c r="D139">
        <f>(E138/D138)*100</f>
        <v>2.5556220486229506</v>
      </c>
      <c r="E139" s="5" t="s">
        <v>20</v>
      </c>
      <c r="F139" s="3">
        <f>AVERAGE(F135:F137)</f>
        <v>4260.8729999999996</v>
      </c>
      <c r="G139" s="3"/>
      <c r="H139" s="12"/>
      <c r="I139" s="2"/>
      <c r="J139" s="2"/>
      <c r="K139" s="2"/>
      <c r="O139" s="14"/>
      <c r="P139" s="1" t="s">
        <v>25</v>
      </c>
      <c r="Q139">
        <f>(R138/Q138)*100</f>
        <v>1.9876493123037546</v>
      </c>
      <c r="R139" s="6" t="s">
        <v>20</v>
      </c>
      <c r="S139" s="2">
        <f>AVERAGE(S135:S137)</f>
        <v>2640.3246666666669</v>
      </c>
    </row>
    <row r="140" spans="1:19" x14ac:dyDescent="0.25">
      <c r="B140" s="11"/>
      <c r="C140" s="1" t="s">
        <v>26</v>
      </c>
      <c r="D140">
        <f>(E138/F138)*100</f>
        <v>6.2063103030763882</v>
      </c>
      <c r="E140" s="7" t="s">
        <v>27</v>
      </c>
      <c r="F140">
        <f>(F139/150156.25)*100</f>
        <v>2.8376261394380853</v>
      </c>
      <c r="H140" s="12"/>
      <c r="I140" s="2"/>
      <c r="J140" s="2"/>
      <c r="K140" s="2"/>
      <c r="O140" s="14"/>
      <c r="P140" s="1" t="s">
        <v>26</v>
      </c>
      <c r="Q140">
        <f>(R138/S138)*100</f>
        <v>5.0638090719651396</v>
      </c>
      <c r="R140" s="7" t="s">
        <v>27</v>
      </c>
      <c r="S140">
        <f>(S139/150156.25)*100</f>
        <v>1.7583847936177595</v>
      </c>
    </row>
    <row r="142" spans="1:19" x14ac:dyDescent="0.25">
      <c r="J142" s="2"/>
      <c r="M142" s="2"/>
    </row>
    <row r="143" spans="1:19" x14ac:dyDescent="0.25">
      <c r="J143" s="2"/>
      <c r="M143" s="2"/>
    </row>
    <row r="144" spans="1:19" x14ac:dyDescent="0.25">
      <c r="J144" s="2"/>
      <c r="M144" s="2"/>
    </row>
    <row r="145" spans="4:14" ht="78.75" x14ac:dyDescent="0.25">
      <c r="D145" s="15" t="s">
        <v>38</v>
      </c>
      <c r="J145" s="2"/>
      <c r="L145" s="2"/>
      <c r="M145" s="2"/>
      <c r="N145" s="2"/>
    </row>
    <row r="146" spans="4:14" x14ac:dyDescent="0.25">
      <c r="G146" s="2"/>
      <c r="H146" s="2"/>
      <c r="I146" s="2"/>
      <c r="J146" s="2"/>
      <c r="L146" s="2"/>
      <c r="M146" s="2"/>
      <c r="N146" s="2"/>
    </row>
    <row r="147" spans="4:14" x14ac:dyDescent="0.25">
      <c r="G147" s="2"/>
      <c r="H147" s="2"/>
      <c r="I147" s="2"/>
      <c r="J147" s="2"/>
      <c r="L147" s="2"/>
      <c r="M147" s="2"/>
    </row>
    <row r="148" spans="4:14" x14ac:dyDescent="0.25">
      <c r="G148" s="2"/>
      <c r="H148" s="2"/>
      <c r="I148" s="2"/>
      <c r="J148" s="2"/>
      <c r="L148" s="2"/>
      <c r="M148" s="2"/>
      <c r="N148" s="2"/>
    </row>
    <row r="149" spans="4:14" x14ac:dyDescent="0.25">
      <c r="H149" s="2"/>
      <c r="I149" s="2"/>
      <c r="J149" s="2"/>
      <c r="L149" s="2"/>
      <c r="M149" s="2"/>
    </row>
    <row r="150" spans="4:14" x14ac:dyDescent="0.25">
      <c r="H150" s="2"/>
      <c r="I150" s="2"/>
      <c r="J150" s="2"/>
      <c r="L150" s="2"/>
      <c r="M150" s="2"/>
      <c r="N150" s="2"/>
    </row>
    <row r="151" spans="4:14" x14ac:dyDescent="0.25">
      <c r="G151" s="2"/>
      <c r="H151" s="2"/>
      <c r="I151" s="2"/>
      <c r="J151" s="2"/>
      <c r="L151" s="2"/>
      <c r="M151" s="2"/>
      <c r="N151" s="2"/>
    </row>
    <row r="152" spans="4:14" x14ac:dyDescent="0.25">
      <c r="G152" s="2"/>
      <c r="H152" s="2"/>
      <c r="I152" s="2"/>
      <c r="J152" s="2"/>
      <c r="L152" s="2"/>
      <c r="M152" s="2"/>
      <c r="N152" s="2"/>
    </row>
    <row r="153" spans="4:14" x14ac:dyDescent="0.25">
      <c r="G153" s="2"/>
      <c r="H153" s="2"/>
      <c r="I153" s="2"/>
      <c r="J153" s="2"/>
      <c r="L153" s="2"/>
      <c r="M153" s="2"/>
      <c r="N153" s="2"/>
    </row>
    <row r="154" spans="4:14" x14ac:dyDescent="0.25">
      <c r="H154" s="2"/>
      <c r="I154" s="2"/>
      <c r="J154" s="2"/>
      <c r="L154" s="2"/>
      <c r="M154" s="2"/>
    </row>
    <row r="155" spans="4:14" x14ac:dyDescent="0.25">
      <c r="H155" s="2"/>
      <c r="I155" s="2"/>
      <c r="J155" s="2"/>
      <c r="K155" s="2"/>
      <c r="L155" s="2"/>
      <c r="M155" s="2"/>
    </row>
    <row r="156" spans="4:14" x14ac:dyDescent="0.25">
      <c r="H156" s="2"/>
      <c r="I156" s="2"/>
      <c r="J156" s="2"/>
      <c r="K156" s="2"/>
      <c r="L156" s="2"/>
    </row>
    <row r="157" spans="4:14" x14ac:dyDescent="0.25">
      <c r="H157" s="2"/>
      <c r="I157" s="2"/>
      <c r="J157" s="2"/>
      <c r="K157" s="2"/>
      <c r="L157" s="2"/>
    </row>
    <row r="158" spans="4:14" x14ac:dyDescent="0.25">
      <c r="H158" s="2"/>
      <c r="I158" s="2"/>
      <c r="K158" s="2"/>
      <c r="L158" s="2"/>
    </row>
    <row r="159" spans="4:14" x14ac:dyDescent="0.25">
      <c r="H159" s="2"/>
      <c r="I159" s="2"/>
      <c r="J159" s="2"/>
      <c r="K159" s="2"/>
      <c r="L159" s="2"/>
    </row>
    <row r="160" spans="4:14" x14ac:dyDescent="0.25">
      <c r="H160" s="2"/>
      <c r="I160" s="2"/>
      <c r="L160" s="2"/>
    </row>
    <row r="161" spans="9:12" x14ac:dyDescent="0.25">
      <c r="I161" s="2"/>
      <c r="L161" s="2"/>
    </row>
    <row r="162" spans="9:12" x14ac:dyDescent="0.25">
      <c r="I162" s="2"/>
      <c r="L162" s="2"/>
    </row>
    <row r="163" spans="9:12" x14ac:dyDescent="0.25">
      <c r="I163" s="2"/>
      <c r="L163" s="2"/>
    </row>
    <row r="164" spans="9:12" x14ac:dyDescent="0.25">
      <c r="I164" s="2"/>
      <c r="L164" s="2"/>
    </row>
    <row r="165" spans="9:12" x14ac:dyDescent="0.25">
      <c r="I165" s="2"/>
      <c r="L165" s="2"/>
    </row>
  </sheetData>
  <mergeCells count="7">
    <mergeCell ref="A122:A139"/>
    <mergeCell ref="A2:A19"/>
    <mergeCell ref="A23:A40"/>
    <mergeCell ref="A82:A99"/>
    <mergeCell ref="A43:A60"/>
    <mergeCell ref="A62:A79"/>
    <mergeCell ref="A102:A119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30"/>
  <sheetViews>
    <sheetView zoomScale="58" workbookViewId="0">
      <selection activeCell="I9" sqref="I9"/>
    </sheetView>
  </sheetViews>
  <sheetFormatPr defaultColWidth="11" defaultRowHeight="15.75" x14ac:dyDescent="0.25"/>
  <cols>
    <col min="12" max="12" width="11.625" customWidth="1"/>
  </cols>
  <sheetData>
    <row r="1" spans="1:6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</row>
    <row r="2" spans="1:61" x14ac:dyDescent="0.25">
      <c r="A2" s="2"/>
      <c r="B2" s="9"/>
      <c r="C2" s="9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</row>
    <row r="3" spans="1:61" x14ac:dyDescent="0.25">
      <c r="A3" s="2"/>
      <c r="B3" s="9"/>
      <c r="C3" s="25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</row>
    <row r="4" spans="1:61" x14ac:dyDescent="0.25">
      <c r="A4" s="2"/>
      <c r="B4" s="9"/>
      <c r="C4" s="9"/>
      <c r="D4" s="9"/>
      <c r="E4" s="9"/>
      <c r="F4" s="9"/>
      <c r="G4" s="9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</row>
    <row r="5" spans="1:61" x14ac:dyDescent="0.25">
      <c r="B5" s="17"/>
      <c r="C5" s="17"/>
      <c r="D5" s="9"/>
      <c r="E5" s="9"/>
      <c r="F5" s="9"/>
      <c r="G5" s="9"/>
    </row>
    <row r="6" spans="1:61" x14ac:dyDescent="0.25">
      <c r="B6" s="17"/>
      <c r="C6" s="17"/>
      <c r="D6" s="9"/>
      <c r="E6" s="9"/>
      <c r="F6" s="9"/>
      <c r="G6" s="9"/>
      <c r="H6" s="17"/>
      <c r="I6" s="17"/>
      <c r="J6" s="17"/>
      <c r="K6" s="17"/>
      <c r="L6" s="17"/>
      <c r="M6" s="17"/>
      <c r="N6" s="17"/>
      <c r="O6" s="17"/>
    </row>
    <row r="7" spans="1:61" x14ac:dyDescent="0.25">
      <c r="B7" s="17"/>
      <c r="C7" s="17"/>
      <c r="D7" s="17"/>
      <c r="E7" s="17"/>
      <c r="F7" s="22" t="s">
        <v>55</v>
      </c>
      <c r="G7" s="22"/>
      <c r="H7" s="17"/>
      <c r="I7" s="17"/>
      <c r="J7" s="17"/>
      <c r="K7" s="17"/>
      <c r="L7" s="22" t="s">
        <v>55</v>
      </c>
      <c r="M7" s="22"/>
      <c r="N7" s="17"/>
      <c r="O7" s="17"/>
    </row>
    <row r="8" spans="1:61" x14ac:dyDescent="0.25">
      <c r="B8" s="17"/>
      <c r="C8" s="26" t="s">
        <v>56</v>
      </c>
      <c r="D8" s="9" t="s">
        <v>57</v>
      </c>
      <c r="E8" s="9" t="s">
        <v>58</v>
      </c>
      <c r="F8" s="9" t="s">
        <v>57</v>
      </c>
      <c r="G8" s="9" t="s">
        <v>58</v>
      </c>
      <c r="I8" s="26" t="s">
        <v>59</v>
      </c>
      <c r="J8" s="9" t="s">
        <v>57</v>
      </c>
      <c r="K8" s="9" t="s">
        <v>58</v>
      </c>
      <c r="L8" s="9" t="s">
        <v>57</v>
      </c>
      <c r="M8" s="9" t="s">
        <v>58</v>
      </c>
    </row>
    <row r="9" spans="1:61" x14ac:dyDescent="0.25">
      <c r="B9" s="27" t="s">
        <v>60</v>
      </c>
      <c r="C9" s="17">
        <v>1</v>
      </c>
      <c r="D9" s="28">
        <v>29795</v>
      </c>
      <c r="E9" s="28">
        <v>21395</v>
      </c>
      <c r="F9" s="19">
        <f>D9/$D$106</f>
        <v>1.2926461202256181</v>
      </c>
      <c r="G9" s="19">
        <f>E9/$E$106</f>
        <v>0.8254233978179516</v>
      </c>
      <c r="I9" s="17">
        <v>1</v>
      </c>
      <c r="J9" s="28">
        <v>81773</v>
      </c>
      <c r="K9" s="28">
        <v>26921</v>
      </c>
      <c r="L9" s="29">
        <f>J9/$J$110</f>
        <v>1.5501801823913943</v>
      </c>
      <c r="M9" s="29">
        <f>K9/$K$110</f>
        <v>0.87145509603743565</v>
      </c>
    </row>
    <row r="10" spans="1:61" x14ac:dyDescent="0.25">
      <c r="B10" s="17"/>
      <c r="C10" s="17">
        <v>2</v>
      </c>
      <c r="D10" s="28">
        <v>30226</v>
      </c>
      <c r="E10" s="30">
        <v>25319</v>
      </c>
      <c r="F10" s="19">
        <f t="shared" ref="F10:F73" si="0">D10/$D$106</f>
        <v>1.3113449112246864</v>
      </c>
      <c r="G10" s="19">
        <f t="shared" ref="G10:G73" si="1">E10/$E$106</f>
        <v>0.97681210606930202</v>
      </c>
      <c r="H10" s="17"/>
      <c r="I10" s="17">
        <v>2</v>
      </c>
      <c r="J10" s="28">
        <v>83072</v>
      </c>
      <c r="K10" s="30">
        <v>28178</v>
      </c>
      <c r="L10" s="29">
        <f t="shared" ref="L10:L73" si="2">J10/$J$110</f>
        <v>1.5748054750543321</v>
      </c>
      <c r="M10" s="29">
        <f t="shared" ref="M10:M73" si="3">K10/$K$110</f>
        <v>0.91214522848864688</v>
      </c>
      <c r="N10" s="17"/>
      <c r="O10" s="17"/>
    </row>
    <row r="11" spans="1:61" x14ac:dyDescent="0.25">
      <c r="C11">
        <v>3</v>
      </c>
      <c r="D11" s="28">
        <v>22837</v>
      </c>
      <c r="E11" s="30">
        <v>23241</v>
      </c>
      <c r="F11" s="19">
        <f t="shared" si="0"/>
        <v>0.99077561495527566</v>
      </c>
      <c r="G11" s="19">
        <f t="shared" si="1"/>
        <v>0.89664244864159914</v>
      </c>
      <c r="H11" s="17"/>
      <c r="I11">
        <v>3</v>
      </c>
      <c r="J11" s="28">
        <v>87557</v>
      </c>
      <c r="K11" s="30">
        <v>28180</v>
      </c>
      <c r="L11" s="29">
        <f t="shared" si="2"/>
        <v>1.659828136788956</v>
      </c>
      <c r="M11" s="29">
        <f t="shared" si="3"/>
        <v>0.91220997014728045</v>
      </c>
    </row>
    <row r="12" spans="1:61" x14ac:dyDescent="0.25">
      <c r="C12" s="17">
        <v>4</v>
      </c>
      <c r="D12" s="28">
        <v>27141</v>
      </c>
      <c r="E12" s="31">
        <v>21560</v>
      </c>
      <c r="F12" s="19">
        <f t="shared" si="0"/>
        <v>1.1775032169506126</v>
      </c>
      <c r="G12" s="19">
        <f t="shared" si="1"/>
        <v>0.83178913096307716</v>
      </c>
      <c r="H12" s="9"/>
      <c r="I12" s="17">
        <v>4</v>
      </c>
      <c r="J12" s="28">
        <v>101892</v>
      </c>
      <c r="K12" s="31">
        <v>28471</v>
      </c>
      <c r="L12" s="29">
        <f t="shared" si="2"/>
        <v>1.9315783833811153</v>
      </c>
      <c r="M12" s="29">
        <f t="shared" si="3"/>
        <v>0.92162988147846781</v>
      </c>
    </row>
    <row r="13" spans="1:61" x14ac:dyDescent="0.25">
      <c r="C13" s="17">
        <v>5</v>
      </c>
      <c r="D13" s="28">
        <v>22518</v>
      </c>
      <c r="E13" s="31">
        <v>20930</v>
      </c>
      <c r="F13" s="19">
        <f t="shared" si="0"/>
        <v>0.9769359065360117</v>
      </c>
      <c r="G13" s="19">
        <f t="shared" si="1"/>
        <v>0.80748360440896128</v>
      </c>
      <c r="H13" s="9"/>
      <c r="I13" s="17">
        <v>5</v>
      </c>
      <c r="J13" s="28">
        <v>96185</v>
      </c>
      <c r="K13" s="31">
        <v>22791</v>
      </c>
      <c r="L13" s="29">
        <f t="shared" si="2"/>
        <v>1.8233901268550285</v>
      </c>
      <c r="M13" s="29">
        <f t="shared" si="3"/>
        <v>0.73776357095907275</v>
      </c>
    </row>
    <row r="14" spans="1:61" x14ac:dyDescent="0.25">
      <c r="C14">
        <v>6</v>
      </c>
      <c r="D14" s="28">
        <v>22755</v>
      </c>
      <c r="E14" s="31">
        <v>19717</v>
      </c>
      <c r="F14" s="19">
        <f t="shared" si="0"/>
        <v>0.98721807235220471</v>
      </c>
      <c r="G14" s="19">
        <f t="shared" si="1"/>
        <v>0.76068582074206836</v>
      </c>
      <c r="H14" s="9"/>
      <c r="I14">
        <v>6</v>
      </c>
      <c r="J14" s="28">
        <v>85633</v>
      </c>
      <c r="K14" s="31">
        <v>28734</v>
      </c>
      <c r="L14" s="29">
        <f t="shared" si="2"/>
        <v>1.6233546471172913</v>
      </c>
      <c r="M14" s="29">
        <f t="shared" si="3"/>
        <v>0.93014340958878483</v>
      </c>
    </row>
    <row r="15" spans="1:61" x14ac:dyDescent="0.25">
      <c r="C15" s="17">
        <v>7</v>
      </c>
      <c r="D15" s="28">
        <v>22780</v>
      </c>
      <c r="E15" s="31">
        <v>22383</v>
      </c>
      <c r="F15" s="19">
        <f t="shared" si="0"/>
        <v>0.98830268899948248</v>
      </c>
      <c r="G15" s="19">
        <f t="shared" si="1"/>
        <v>0.863540636286946</v>
      </c>
      <c r="H15" s="9"/>
      <c r="I15" s="17">
        <v>7</v>
      </c>
      <c r="J15" s="28">
        <v>112964</v>
      </c>
      <c r="K15" s="31">
        <v>31867</v>
      </c>
      <c r="L15" s="29">
        <f t="shared" si="2"/>
        <v>2.1414715630301133</v>
      </c>
      <c r="M15" s="29">
        <f t="shared" si="3"/>
        <v>1.0315612178383033</v>
      </c>
    </row>
    <row r="16" spans="1:61" x14ac:dyDescent="0.25">
      <c r="C16" s="17">
        <v>8</v>
      </c>
      <c r="D16" s="28">
        <v>28218</v>
      </c>
      <c r="E16" s="31">
        <v>24612</v>
      </c>
      <c r="F16" s="19">
        <f t="shared" si="0"/>
        <v>1.2242285021153378</v>
      </c>
      <c r="G16" s="19">
        <f t="shared" si="1"/>
        <v>0.9495359040474608</v>
      </c>
      <c r="I16" s="17">
        <v>8</v>
      </c>
      <c r="J16" s="28">
        <v>81542</v>
      </c>
      <c r="K16" s="31">
        <v>26868</v>
      </c>
      <c r="L16" s="29">
        <f t="shared" si="2"/>
        <v>1.5458010887769689</v>
      </c>
      <c r="M16" s="29">
        <f t="shared" si="3"/>
        <v>0.86973944208364551</v>
      </c>
    </row>
    <row r="17" spans="3:13" x14ac:dyDescent="0.25">
      <c r="C17">
        <v>9</v>
      </c>
      <c r="D17" s="28">
        <v>23111</v>
      </c>
      <c r="E17" s="31">
        <v>21831</v>
      </c>
      <c r="F17" s="19">
        <f t="shared" si="0"/>
        <v>1.0026630134094399</v>
      </c>
      <c r="G17" s="19">
        <f t="shared" si="1"/>
        <v>0.84224436540143499</v>
      </c>
      <c r="I17">
        <v>9</v>
      </c>
      <c r="J17" s="28">
        <v>73056</v>
      </c>
      <c r="K17" s="31">
        <v>28525</v>
      </c>
      <c r="L17" s="29">
        <f t="shared" si="2"/>
        <v>1.384931009071279</v>
      </c>
      <c r="M17" s="29">
        <f t="shared" si="3"/>
        <v>0.92337790626157468</v>
      </c>
    </row>
    <row r="18" spans="3:13" x14ac:dyDescent="0.25">
      <c r="C18" s="17">
        <v>10</v>
      </c>
      <c r="D18" s="28">
        <v>30306</v>
      </c>
      <c r="E18" s="31">
        <v>23145</v>
      </c>
      <c r="F18" s="19">
        <f t="shared" si="0"/>
        <v>1.3148156844959753</v>
      </c>
      <c r="G18" s="19">
        <f t="shared" si="1"/>
        <v>0.89293874935716244</v>
      </c>
      <c r="I18" s="17">
        <v>10</v>
      </c>
      <c r="J18" s="28">
        <v>83199</v>
      </c>
      <c r="K18" s="31">
        <v>32345</v>
      </c>
      <c r="L18" s="29">
        <f t="shared" si="2"/>
        <v>1.5772130286865054</v>
      </c>
      <c r="M18" s="29">
        <f t="shared" si="3"/>
        <v>1.0470344742517312</v>
      </c>
    </row>
    <row r="19" spans="3:13" x14ac:dyDescent="0.25">
      <c r="C19" s="17">
        <v>11</v>
      </c>
      <c r="D19" s="28">
        <v>27311</v>
      </c>
      <c r="E19" s="31">
        <v>25256</v>
      </c>
      <c r="F19" s="19">
        <f t="shared" si="0"/>
        <v>1.1848786101521012</v>
      </c>
      <c r="G19" s="19">
        <f t="shared" si="1"/>
        <v>0.97438155341389043</v>
      </c>
      <c r="I19" s="17">
        <v>11</v>
      </c>
      <c r="J19" s="28">
        <v>89184</v>
      </c>
      <c r="K19" s="31">
        <v>30761</v>
      </c>
      <c r="L19" s="29">
        <f t="shared" si="2"/>
        <v>1.6906713632420738</v>
      </c>
      <c r="M19" s="29">
        <f t="shared" si="3"/>
        <v>0.99575908061392815</v>
      </c>
    </row>
    <row r="20" spans="3:13" x14ac:dyDescent="0.25">
      <c r="C20">
        <v>12</v>
      </c>
      <c r="D20" s="28">
        <v>30039</v>
      </c>
      <c r="E20" s="31">
        <v>25254</v>
      </c>
      <c r="F20" s="19">
        <f t="shared" si="0"/>
        <v>1.3032319787030489</v>
      </c>
      <c r="G20" s="19">
        <f t="shared" si="1"/>
        <v>0.97430439301213134</v>
      </c>
      <c r="I20">
        <v>12</v>
      </c>
      <c r="J20" s="28">
        <v>66772</v>
      </c>
      <c r="K20" s="31">
        <v>30490</v>
      </c>
      <c r="L20" s="29">
        <f t="shared" si="2"/>
        <v>1.2658044970667357</v>
      </c>
      <c r="M20" s="29">
        <f t="shared" si="3"/>
        <v>0.98698658586907673</v>
      </c>
    </row>
    <row r="21" spans="3:13" x14ac:dyDescent="0.25">
      <c r="C21" s="17">
        <v>13</v>
      </c>
      <c r="D21" s="28">
        <v>32208</v>
      </c>
      <c r="E21" s="31">
        <v>21935</v>
      </c>
      <c r="F21" s="19">
        <f t="shared" si="0"/>
        <v>1.3973333190208661</v>
      </c>
      <c r="G21" s="19">
        <f t="shared" si="1"/>
        <v>0.84625670629290806</v>
      </c>
      <c r="I21" s="17">
        <v>13</v>
      </c>
      <c r="J21" s="28">
        <v>95018</v>
      </c>
      <c r="K21" s="31">
        <v>27251</v>
      </c>
      <c r="L21" s="29">
        <f t="shared" si="2"/>
        <v>1.8012671734003338</v>
      </c>
      <c r="M21" s="29">
        <f t="shared" si="3"/>
        <v>0.88213746971197804</v>
      </c>
    </row>
    <row r="22" spans="3:13" x14ac:dyDescent="0.25">
      <c r="C22" s="17">
        <v>14</v>
      </c>
      <c r="D22" s="28">
        <v>35300</v>
      </c>
      <c r="E22" s="31">
        <v>25539</v>
      </c>
      <c r="F22" s="19">
        <f t="shared" si="0"/>
        <v>1.5314787059561779</v>
      </c>
      <c r="G22" s="19">
        <f t="shared" si="1"/>
        <v>0.98529975026280281</v>
      </c>
      <c r="I22" s="17">
        <v>14</v>
      </c>
      <c r="J22" s="28">
        <v>95301</v>
      </c>
      <c r="K22" s="31">
        <v>22828</v>
      </c>
      <c r="L22" s="29">
        <f t="shared" si="2"/>
        <v>1.8066320370058853</v>
      </c>
      <c r="M22" s="29">
        <f t="shared" si="3"/>
        <v>0.73896129164379409</v>
      </c>
    </row>
    <row r="23" spans="3:13" x14ac:dyDescent="0.25">
      <c r="C23">
        <v>15</v>
      </c>
      <c r="D23" s="28">
        <v>21953</v>
      </c>
      <c r="E23" s="31">
        <v>18634</v>
      </c>
      <c r="F23" s="19">
        <f t="shared" si="0"/>
        <v>0.95242357030753455</v>
      </c>
      <c r="G23" s="19">
        <f t="shared" si="1"/>
        <v>0.7189034631895167</v>
      </c>
      <c r="I23" s="17">
        <v>15</v>
      </c>
      <c r="J23" s="28">
        <v>95301</v>
      </c>
      <c r="K23" s="31">
        <v>22828</v>
      </c>
      <c r="L23" s="29">
        <f t="shared" si="2"/>
        <v>1.8066320370058853</v>
      </c>
      <c r="M23" s="29">
        <f t="shared" si="3"/>
        <v>0.73896129164379409</v>
      </c>
    </row>
    <row r="24" spans="3:13" x14ac:dyDescent="0.25">
      <c r="C24" s="17">
        <v>16</v>
      </c>
      <c r="D24" s="28">
        <v>18446</v>
      </c>
      <c r="E24" s="28">
        <v>31027</v>
      </c>
      <c r="F24" s="19">
        <f t="shared" si="0"/>
        <v>0.80027354702741238</v>
      </c>
      <c r="G24" s="19">
        <f t="shared" si="1"/>
        <v>1.1970278926897679</v>
      </c>
      <c r="I24">
        <v>16</v>
      </c>
      <c r="J24" s="28">
        <v>82321</v>
      </c>
      <c r="K24" s="28">
        <v>27538</v>
      </c>
      <c r="L24" s="29">
        <f t="shared" si="2"/>
        <v>1.5605686815286459</v>
      </c>
      <c r="M24" s="29">
        <f t="shared" si="3"/>
        <v>0.89142789772589814</v>
      </c>
    </row>
    <row r="25" spans="3:13" x14ac:dyDescent="0.25">
      <c r="C25" s="17">
        <v>17</v>
      </c>
      <c r="D25" s="28">
        <v>24293</v>
      </c>
      <c r="E25" s="28">
        <v>19387</v>
      </c>
      <c r="F25" s="19">
        <f t="shared" si="0"/>
        <v>1.0539436884927316</v>
      </c>
      <c r="G25" s="19">
        <f t="shared" si="1"/>
        <v>0.74795435445181713</v>
      </c>
      <c r="I25" s="17">
        <v>17</v>
      </c>
      <c r="J25" s="28">
        <v>87684</v>
      </c>
      <c r="K25" s="28">
        <v>24466</v>
      </c>
      <c r="L25" s="29">
        <f t="shared" si="2"/>
        <v>1.6622356904211293</v>
      </c>
      <c r="M25" s="29">
        <f t="shared" si="3"/>
        <v>0.79198471006470417</v>
      </c>
    </row>
    <row r="26" spans="3:13" x14ac:dyDescent="0.25">
      <c r="C26">
        <v>18</v>
      </c>
      <c r="D26" s="28">
        <v>33335</v>
      </c>
      <c r="E26" s="28">
        <v>25730</v>
      </c>
      <c r="F26" s="19">
        <f t="shared" si="0"/>
        <v>1.4462278374801469</v>
      </c>
      <c r="G26" s="19">
        <f t="shared" si="1"/>
        <v>0.99266856863079667</v>
      </c>
      <c r="I26" s="17">
        <v>18</v>
      </c>
      <c r="J26" s="28">
        <v>80427</v>
      </c>
      <c r="K26" s="28">
        <v>27780</v>
      </c>
      <c r="L26" s="29">
        <f t="shared" si="2"/>
        <v>1.5246639053134001</v>
      </c>
      <c r="M26" s="29">
        <f t="shared" si="3"/>
        <v>0.8992616384205625</v>
      </c>
    </row>
    <row r="27" spans="3:13" x14ac:dyDescent="0.25">
      <c r="C27" s="17">
        <v>19</v>
      </c>
      <c r="D27" s="28">
        <v>33021</v>
      </c>
      <c r="E27" s="28">
        <v>22604</v>
      </c>
      <c r="F27" s="19">
        <f t="shared" si="0"/>
        <v>1.4326050523903384</v>
      </c>
      <c r="G27" s="19">
        <f t="shared" si="1"/>
        <v>0.87206686068132633</v>
      </c>
      <c r="I27">
        <v>19</v>
      </c>
      <c r="J27" s="28">
        <v>78794</v>
      </c>
      <c r="K27" s="28">
        <v>30931</v>
      </c>
      <c r="L27" s="29">
        <f t="shared" si="2"/>
        <v>1.4937069361689985</v>
      </c>
      <c r="M27" s="29">
        <f t="shared" si="3"/>
        <v>1.0012621215977833</v>
      </c>
    </row>
    <row r="28" spans="3:13" x14ac:dyDescent="0.25">
      <c r="C28" s="17">
        <v>20</v>
      </c>
      <c r="D28" s="28">
        <v>27435</v>
      </c>
      <c r="E28" s="28">
        <v>25710</v>
      </c>
      <c r="F28" s="19">
        <f t="shared" si="0"/>
        <v>1.1902583087225989</v>
      </c>
      <c r="G28" s="19">
        <f t="shared" si="1"/>
        <v>0.99189696461320565</v>
      </c>
      <c r="I28" s="17">
        <v>20</v>
      </c>
      <c r="J28" s="28">
        <v>56330</v>
      </c>
      <c r="K28" s="28">
        <v>30498</v>
      </c>
      <c r="L28" s="29">
        <f t="shared" si="2"/>
        <v>1.0678543000025342</v>
      </c>
      <c r="M28" s="29">
        <f t="shared" si="3"/>
        <v>0.98724555250361101</v>
      </c>
    </row>
    <row r="29" spans="3:13" x14ac:dyDescent="0.25">
      <c r="C29">
        <v>21</v>
      </c>
      <c r="D29" s="28">
        <v>30845</v>
      </c>
      <c r="E29" s="28">
        <v>26835</v>
      </c>
      <c r="F29" s="19">
        <f t="shared" si="0"/>
        <v>1.3382000194112833</v>
      </c>
      <c r="G29" s="19">
        <f t="shared" si="1"/>
        <v>1.0352996906026983</v>
      </c>
      <c r="I29" s="17">
        <v>21</v>
      </c>
      <c r="J29" s="28">
        <v>86243</v>
      </c>
      <c r="K29" s="28">
        <v>21131</v>
      </c>
      <c r="L29" s="29">
        <f t="shared" si="2"/>
        <v>1.6349184873978087</v>
      </c>
      <c r="M29" s="29">
        <f t="shared" si="3"/>
        <v>0.68402799429319316</v>
      </c>
    </row>
    <row r="30" spans="3:13" x14ac:dyDescent="0.25">
      <c r="C30" s="17">
        <v>22</v>
      </c>
      <c r="D30" s="28">
        <v>17045</v>
      </c>
      <c r="E30" s="28">
        <v>36286</v>
      </c>
      <c r="F30" s="19">
        <f t="shared" si="0"/>
        <v>0.73949163011396746</v>
      </c>
      <c r="G30" s="19">
        <f t="shared" si="1"/>
        <v>1.3999211691153162</v>
      </c>
      <c r="I30">
        <v>22</v>
      </c>
      <c r="J30" s="28">
        <v>96277</v>
      </c>
      <c r="K30" s="28">
        <v>22492</v>
      </c>
      <c r="L30" s="29">
        <f t="shared" si="2"/>
        <v>1.8251341814547133</v>
      </c>
      <c r="M30" s="29">
        <f t="shared" si="3"/>
        <v>0.72808469299335099</v>
      </c>
    </row>
    <row r="31" spans="3:13" x14ac:dyDescent="0.25">
      <c r="C31" s="17">
        <v>23</v>
      </c>
      <c r="D31" s="28">
        <v>31874</v>
      </c>
      <c r="E31" s="28">
        <v>25648</v>
      </c>
      <c r="F31" s="19">
        <f t="shared" si="0"/>
        <v>1.3828428406132354</v>
      </c>
      <c r="G31" s="19">
        <f t="shared" si="1"/>
        <v>0.9895049921586736</v>
      </c>
      <c r="I31" s="17">
        <v>23</v>
      </c>
      <c r="J31" s="28">
        <v>84441</v>
      </c>
      <c r="K31" s="28">
        <v>29195</v>
      </c>
      <c r="L31" s="29">
        <f t="shared" si="2"/>
        <v>1.6007577657822474</v>
      </c>
      <c r="M31" s="29">
        <f t="shared" si="3"/>
        <v>0.94506636190382731</v>
      </c>
    </row>
    <row r="32" spans="3:13" x14ac:dyDescent="0.25">
      <c r="C32">
        <v>24</v>
      </c>
      <c r="D32" s="28">
        <v>34217</v>
      </c>
      <c r="E32" s="28">
        <v>22372</v>
      </c>
      <c r="F32" s="19">
        <f t="shared" si="0"/>
        <v>1.4844931127961059</v>
      </c>
      <c r="G32" s="19">
        <f t="shared" si="1"/>
        <v>0.86311625407727099</v>
      </c>
      <c r="I32" s="17">
        <v>24</v>
      </c>
      <c r="J32" s="28">
        <v>88926</v>
      </c>
      <c r="K32" s="28">
        <v>27604</v>
      </c>
      <c r="L32" s="29">
        <f t="shared" si="2"/>
        <v>1.6857804275168713</v>
      </c>
      <c r="M32" s="29">
        <f t="shared" si="3"/>
        <v>0.89356437246080656</v>
      </c>
    </row>
    <row r="33" spans="3:13" x14ac:dyDescent="0.25">
      <c r="C33" s="17">
        <v>25</v>
      </c>
      <c r="D33" s="28">
        <v>16899</v>
      </c>
      <c r="E33" s="28">
        <v>30382</v>
      </c>
      <c r="F33" s="19">
        <f t="shared" si="0"/>
        <v>0.73315746889386535</v>
      </c>
      <c r="G33" s="19">
        <f t="shared" si="1"/>
        <v>1.1721436631224589</v>
      </c>
      <c r="I33">
        <v>25</v>
      </c>
      <c r="J33" s="28">
        <v>55826</v>
      </c>
      <c r="K33" s="28">
        <v>24479</v>
      </c>
      <c r="L33" s="29">
        <f t="shared" si="2"/>
        <v>1.0582999139346969</v>
      </c>
      <c r="M33" s="29">
        <f t="shared" si="3"/>
        <v>0.79240553084582255</v>
      </c>
    </row>
    <row r="34" spans="3:13" x14ac:dyDescent="0.25">
      <c r="C34" s="17">
        <v>26</v>
      </c>
      <c r="D34" s="28">
        <v>31242</v>
      </c>
      <c r="E34" s="28">
        <v>23183</v>
      </c>
      <c r="F34" s="19">
        <f t="shared" si="0"/>
        <v>1.3554237317700539</v>
      </c>
      <c r="G34" s="19">
        <f t="shared" si="1"/>
        <v>0.89440479699058528</v>
      </c>
      <c r="I34" s="17">
        <v>26</v>
      </c>
      <c r="J34" s="28">
        <v>84595</v>
      </c>
      <c r="K34" s="28">
        <v>28436</v>
      </c>
      <c r="L34" s="29">
        <f t="shared" si="2"/>
        <v>1.6036771615251977</v>
      </c>
      <c r="M34" s="29">
        <f t="shared" si="3"/>
        <v>0.92049690245237992</v>
      </c>
    </row>
    <row r="35" spans="3:13" x14ac:dyDescent="0.25">
      <c r="C35">
        <v>27</v>
      </c>
      <c r="D35" s="28">
        <v>30186</v>
      </c>
      <c r="E35" s="28">
        <v>18443</v>
      </c>
      <c r="F35" s="19">
        <f t="shared" si="0"/>
        <v>1.309609524589042</v>
      </c>
      <c r="G35" s="19">
        <f t="shared" si="1"/>
        <v>0.71153464482152284</v>
      </c>
      <c r="I35" s="17">
        <v>27</v>
      </c>
      <c r="J35" s="28"/>
      <c r="K35" s="28"/>
      <c r="L35" s="29"/>
      <c r="M35" s="29"/>
    </row>
    <row r="36" spans="3:13" x14ac:dyDescent="0.25">
      <c r="C36" s="17">
        <v>28</v>
      </c>
      <c r="D36" s="28">
        <v>33366</v>
      </c>
      <c r="E36" s="28">
        <v>23373</v>
      </c>
      <c r="F36" s="19">
        <f t="shared" si="0"/>
        <v>1.4475727621227714</v>
      </c>
      <c r="G36" s="19">
        <f t="shared" si="1"/>
        <v>0.90173503515769959</v>
      </c>
      <c r="I36" s="17">
        <v>28</v>
      </c>
      <c r="J36" s="28">
        <v>66502</v>
      </c>
      <c r="K36" s="28">
        <v>23483</v>
      </c>
      <c r="L36" s="29">
        <f t="shared" si="2"/>
        <v>1.2606860759589658</v>
      </c>
      <c r="M36" s="29">
        <f t="shared" si="3"/>
        <v>0.76016418484629478</v>
      </c>
    </row>
    <row r="37" spans="3:13" x14ac:dyDescent="0.25">
      <c r="C37" s="17">
        <v>29</v>
      </c>
      <c r="D37" s="28">
        <v>36899</v>
      </c>
      <c r="E37" s="28">
        <v>32656</v>
      </c>
      <c r="F37" s="19">
        <f t="shared" si="0"/>
        <v>1.6008507867160624</v>
      </c>
      <c r="G37" s="19">
        <f t="shared" si="1"/>
        <v>1.2598750399225533</v>
      </c>
      <c r="I37">
        <v>29</v>
      </c>
      <c r="J37" s="28"/>
      <c r="K37" s="28"/>
      <c r="L37" s="29"/>
      <c r="M37" s="29"/>
    </row>
    <row r="38" spans="3:13" x14ac:dyDescent="0.25">
      <c r="C38">
        <v>30</v>
      </c>
      <c r="D38" s="28">
        <v>32746</v>
      </c>
      <c r="E38" s="28">
        <v>24269</v>
      </c>
      <c r="F38" s="19">
        <f t="shared" si="0"/>
        <v>1.4206742692702832</v>
      </c>
      <c r="G38" s="19">
        <f t="shared" si="1"/>
        <v>0.93630289514577547</v>
      </c>
      <c r="I38" s="17">
        <v>30</v>
      </c>
      <c r="J38" s="28">
        <v>76689</v>
      </c>
      <c r="K38" s="28">
        <v>26816</v>
      </c>
      <c r="L38" s="29">
        <f t="shared" si="2"/>
        <v>1.4538022086436064</v>
      </c>
      <c r="M38" s="29">
        <f t="shared" si="3"/>
        <v>0.86805615895917221</v>
      </c>
    </row>
    <row r="39" spans="3:13" x14ac:dyDescent="0.25">
      <c r="C39" s="32">
        <v>31</v>
      </c>
      <c r="D39" s="33">
        <v>28524</v>
      </c>
      <c r="E39" s="33">
        <v>27160</v>
      </c>
      <c r="F39" s="34">
        <f t="shared" si="0"/>
        <v>1.2375042098780173</v>
      </c>
      <c r="G39" s="34">
        <f t="shared" si="1"/>
        <v>1.0478382558885517</v>
      </c>
      <c r="I39" s="17">
        <v>31</v>
      </c>
      <c r="J39" s="28">
        <v>50326</v>
      </c>
      <c r="K39" s="28">
        <v>23401</v>
      </c>
      <c r="L39" s="29">
        <f t="shared" si="2"/>
        <v>0.95403578025790059</v>
      </c>
      <c r="M39" s="29">
        <f t="shared" si="3"/>
        <v>0.75750977684231757</v>
      </c>
    </row>
    <row r="40" spans="3:13" x14ac:dyDescent="0.25">
      <c r="C40" s="17">
        <v>32</v>
      </c>
      <c r="D40" s="2">
        <v>25543</v>
      </c>
      <c r="E40" s="2">
        <v>39443</v>
      </c>
      <c r="F40" s="19">
        <f t="shared" si="0"/>
        <v>1.1081745208566189</v>
      </c>
      <c r="G40" s="19">
        <f t="shared" si="1"/>
        <v>1.5217188632920526</v>
      </c>
      <c r="I40">
        <v>32</v>
      </c>
      <c r="J40" s="28">
        <v>72739</v>
      </c>
      <c r="K40" s="28">
        <v>23995</v>
      </c>
      <c r="L40" s="29">
        <f t="shared" si="2"/>
        <v>1.3789216035484528</v>
      </c>
      <c r="M40" s="29">
        <f t="shared" si="3"/>
        <v>0.77673804945649383</v>
      </c>
    </row>
    <row r="41" spans="3:13" x14ac:dyDescent="0.25">
      <c r="C41">
        <v>33</v>
      </c>
      <c r="D41" s="2">
        <v>26303</v>
      </c>
      <c r="E41" s="2">
        <v>34832</v>
      </c>
      <c r="F41" s="19">
        <f t="shared" si="0"/>
        <v>1.1411468669338625</v>
      </c>
      <c r="G41" s="19">
        <f t="shared" si="1"/>
        <v>1.3438255570364519</v>
      </c>
      <c r="I41" s="17">
        <v>33</v>
      </c>
      <c r="J41" s="28">
        <v>64295</v>
      </c>
      <c r="K41" s="28">
        <v>24360</v>
      </c>
      <c r="L41" s="29">
        <f t="shared" si="2"/>
        <v>1.2188477226817493</v>
      </c>
      <c r="M41" s="29">
        <f t="shared" si="3"/>
        <v>0.78855340215712388</v>
      </c>
    </row>
    <row r="42" spans="3:13" x14ac:dyDescent="0.25">
      <c r="C42" s="17">
        <v>34</v>
      </c>
      <c r="D42" s="2">
        <v>28306</v>
      </c>
      <c r="E42" s="2">
        <v>32821</v>
      </c>
      <c r="F42" s="19">
        <f t="shared" si="0"/>
        <v>1.2280463527137555</v>
      </c>
      <c r="G42" s="19">
        <f t="shared" si="1"/>
        <v>1.2662407730676788</v>
      </c>
      <c r="I42" s="17">
        <v>34</v>
      </c>
      <c r="J42" s="28">
        <v>56380</v>
      </c>
      <c r="K42" s="28">
        <v>24431</v>
      </c>
      <c r="L42" s="29">
        <f t="shared" si="2"/>
        <v>1.0688021557632326</v>
      </c>
      <c r="M42" s="29">
        <f t="shared" si="3"/>
        <v>0.79085173103861639</v>
      </c>
    </row>
    <row r="43" spans="3:13" x14ac:dyDescent="0.25">
      <c r="C43" s="17">
        <v>35</v>
      </c>
      <c r="D43" s="2">
        <v>31526</v>
      </c>
      <c r="E43" s="2">
        <v>38383</v>
      </c>
      <c r="F43" s="19">
        <f t="shared" si="0"/>
        <v>1.3677449768831291</v>
      </c>
      <c r="G43" s="19">
        <f t="shared" si="1"/>
        <v>1.4808238503597306</v>
      </c>
      <c r="I43" s="35">
        <v>35</v>
      </c>
      <c r="J43" s="33">
        <v>61384</v>
      </c>
      <c r="K43" s="33">
        <v>30932</v>
      </c>
      <c r="L43" s="29">
        <f t="shared" si="2"/>
        <v>1.1636635602939032</v>
      </c>
      <c r="M43" s="29">
        <f t="shared" si="3"/>
        <v>1.0012944924271001</v>
      </c>
    </row>
    <row r="44" spans="3:13" x14ac:dyDescent="0.25">
      <c r="C44">
        <v>36</v>
      </c>
      <c r="D44" s="2">
        <v>24246</v>
      </c>
      <c r="E44" s="2">
        <v>32750</v>
      </c>
      <c r="F44" s="19">
        <f t="shared" si="0"/>
        <v>1.0519046091958495</v>
      </c>
      <c r="G44" s="19">
        <f t="shared" si="1"/>
        <v>1.2635015788052308</v>
      </c>
      <c r="I44" s="17">
        <v>36</v>
      </c>
      <c r="J44" s="2">
        <v>61237</v>
      </c>
      <c r="K44" s="2">
        <v>26706</v>
      </c>
      <c r="L44" s="29">
        <f t="shared" si="2"/>
        <v>1.1608768643574505</v>
      </c>
      <c r="M44" s="29">
        <f t="shared" si="3"/>
        <v>0.86449536773432478</v>
      </c>
    </row>
    <row r="45" spans="3:13" x14ac:dyDescent="0.25">
      <c r="C45" s="17">
        <v>37</v>
      </c>
      <c r="D45" s="2">
        <v>27169</v>
      </c>
      <c r="E45" s="2">
        <v>36000</v>
      </c>
      <c r="F45" s="19">
        <f t="shared" si="0"/>
        <v>1.1787179875955636</v>
      </c>
      <c r="G45" s="19">
        <f t="shared" si="1"/>
        <v>1.3888872316637653</v>
      </c>
      <c r="I45" s="17">
        <v>37</v>
      </c>
      <c r="J45" s="2">
        <v>67854</v>
      </c>
      <c r="K45" s="2">
        <v>38899</v>
      </c>
      <c r="L45" s="29">
        <f t="shared" si="2"/>
        <v>1.2863160957282436</v>
      </c>
      <c r="M45" s="29">
        <f t="shared" si="3"/>
        <v>1.259192889594005</v>
      </c>
    </row>
    <row r="46" spans="3:13" x14ac:dyDescent="0.25">
      <c r="C46" s="17">
        <v>38</v>
      </c>
      <c r="D46" s="2">
        <v>28090</v>
      </c>
      <c r="E46" s="2">
        <v>34323</v>
      </c>
      <c r="F46" s="19">
        <f t="shared" si="0"/>
        <v>1.2186752648812758</v>
      </c>
      <c r="G46" s="19">
        <f t="shared" si="1"/>
        <v>1.3241882347887615</v>
      </c>
      <c r="I46">
        <v>38</v>
      </c>
      <c r="J46" s="2">
        <v>62437</v>
      </c>
      <c r="K46" s="2">
        <v>35222</v>
      </c>
      <c r="L46" s="29">
        <f t="shared" si="2"/>
        <v>1.1836254026142061</v>
      </c>
      <c r="M46" s="29">
        <f t="shared" si="3"/>
        <v>1.1401653501961502</v>
      </c>
    </row>
    <row r="47" spans="3:13" x14ac:dyDescent="0.25">
      <c r="C47">
        <v>39</v>
      </c>
      <c r="D47" s="2">
        <v>29197</v>
      </c>
      <c r="E47" s="2">
        <v>35270</v>
      </c>
      <c r="F47" s="19">
        <f t="shared" si="0"/>
        <v>1.2667020900227344</v>
      </c>
      <c r="G47" s="19">
        <f t="shared" si="1"/>
        <v>1.3607236850216944</v>
      </c>
      <c r="I47" s="17">
        <v>39</v>
      </c>
      <c r="J47" s="2">
        <v>57715</v>
      </c>
      <c r="K47" s="2">
        <v>36461</v>
      </c>
      <c r="L47" s="29">
        <f t="shared" si="2"/>
        <v>1.0941099045738731</v>
      </c>
      <c r="M47" s="29">
        <f t="shared" si="3"/>
        <v>1.1802728077196591</v>
      </c>
    </row>
    <row r="48" spans="3:13" x14ac:dyDescent="0.25">
      <c r="C48" s="17">
        <v>40</v>
      </c>
      <c r="D48" s="2">
        <v>26415</v>
      </c>
      <c r="E48" s="2">
        <v>32431</v>
      </c>
      <c r="F48" s="19">
        <f t="shared" si="0"/>
        <v>1.1460059495136667</v>
      </c>
      <c r="G48" s="19">
        <f t="shared" si="1"/>
        <v>1.2511944947246547</v>
      </c>
      <c r="I48" s="17">
        <v>40</v>
      </c>
      <c r="J48" s="2">
        <v>58996</v>
      </c>
      <c r="K48" s="2">
        <v>31012</v>
      </c>
      <c r="L48" s="29">
        <f t="shared" si="2"/>
        <v>1.1183939691629596</v>
      </c>
      <c r="M48" s="29">
        <f t="shared" si="3"/>
        <v>1.0038841587724436</v>
      </c>
    </row>
    <row r="49" spans="3:13" x14ac:dyDescent="0.25">
      <c r="C49" s="17">
        <v>41</v>
      </c>
      <c r="D49" s="2">
        <v>24207</v>
      </c>
      <c r="E49" s="2">
        <v>33329</v>
      </c>
      <c r="F49" s="19">
        <f t="shared" si="0"/>
        <v>1.0502126072260962</v>
      </c>
      <c r="G49" s="19">
        <f t="shared" si="1"/>
        <v>1.2858395151144897</v>
      </c>
      <c r="I49" s="17">
        <v>41</v>
      </c>
      <c r="J49" s="2">
        <v>55912</v>
      </c>
      <c r="K49" s="2">
        <v>34963</v>
      </c>
      <c r="L49" s="29">
        <f t="shared" si="2"/>
        <v>1.0599302258430978</v>
      </c>
      <c r="M49" s="29">
        <f t="shared" si="3"/>
        <v>1.1317813054031003</v>
      </c>
    </row>
    <row r="50" spans="3:13" x14ac:dyDescent="0.25">
      <c r="C50">
        <v>42</v>
      </c>
      <c r="D50" s="2">
        <v>27309</v>
      </c>
      <c r="E50" s="2">
        <v>34324</v>
      </c>
      <c r="F50" s="19">
        <f t="shared" si="0"/>
        <v>1.1847918408203191</v>
      </c>
      <c r="G50" s="19">
        <f t="shared" si="1"/>
        <v>1.324226814989641</v>
      </c>
      <c r="I50">
        <v>42</v>
      </c>
      <c r="J50" s="2">
        <v>67613</v>
      </c>
      <c r="K50" s="2">
        <v>34868</v>
      </c>
      <c r="L50" s="29">
        <f t="shared" si="2"/>
        <v>1.2817474309616785</v>
      </c>
      <c r="M50" s="29">
        <f t="shared" si="3"/>
        <v>1.1287060766180048</v>
      </c>
    </row>
    <row r="51" spans="3:13" x14ac:dyDescent="0.25">
      <c r="C51" s="17">
        <v>43</v>
      </c>
      <c r="D51" s="2">
        <v>25513</v>
      </c>
      <c r="E51" s="2">
        <v>30890</v>
      </c>
      <c r="F51" s="19">
        <f t="shared" si="0"/>
        <v>1.1068729808798856</v>
      </c>
      <c r="G51" s="19">
        <f t="shared" si="1"/>
        <v>1.1917424051692698</v>
      </c>
      <c r="I51" s="17">
        <v>43</v>
      </c>
      <c r="J51" s="2">
        <v>57891</v>
      </c>
      <c r="K51" s="2">
        <v>37820</v>
      </c>
      <c r="L51" s="29">
        <f t="shared" si="2"/>
        <v>1.0974463568515305</v>
      </c>
      <c r="M51" s="29">
        <f t="shared" si="3"/>
        <v>1.2242647647611833</v>
      </c>
    </row>
    <row r="52" spans="3:13" x14ac:dyDescent="0.25">
      <c r="C52" s="17">
        <v>44</v>
      </c>
      <c r="D52" s="2">
        <v>22763</v>
      </c>
      <c r="E52" s="2">
        <v>30511</v>
      </c>
      <c r="F52" s="19">
        <f t="shared" si="0"/>
        <v>0.98756514967933362</v>
      </c>
      <c r="G52" s="19">
        <f t="shared" si="1"/>
        <v>1.1771205090359207</v>
      </c>
      <c r="I52" s="17">
        <v>44</v>
      </c>
      <c r="J52" s="2">
        <v>48410</v>
      </c>
      <c r="K52" s="2">
        <v>37991</v>
      </c>
      <c r="L52" s="29">
        <f t="shared" si="2"/>
        <v>0.91771394750794755</v>
      </c>
      <c r="M52" s="29">
        <f t="shared" si="3"/>
        <v>1.2298001765743554</v>
      </c>
    </row>
    <row r="53" spans="3:13" x14ac:dyDescent="0.25">
      <c r="C53">
        <v>45</v>
      </c>
      <c r="D53" s="2">
        <v>22378</v>
      </c>
      <c r="E53" s="2">
        <v>28526</v>
      </c>
      <c r="F53" s="19">
        <f t="shared" si="0"/>
        <v>0.9708620533112563</v>
      </c>
      <c r="G53" s="19">
        <f t="shared" si="1"/>
        <v>1.1005388102900158</v>
      </c>
      <c r="I53">
        <v>45</v>
      </c>
      <c r="J53" s="2">
        <v>54425</v>
      </c>
      <c r="K53" s="2">
        <v>46262</v>
      </c>
      <c r="L53" s="29">
        <f t="shared" si="2"/>
        <v>1.0317409955199348</v>
      </c>
      <c r="M53" s="29">
        <f t="shared" si="3"/>
        <v>1.497539305853566</v>
      </c>
    </row>
    <row r="54" spans="3:13" x14ac:dyDescent="0.25">
      <c r="C54" s="17">
        <v>46</v>
      </c>
      <c r="D54" s="2">
        <v>21827</v>
      </c>
      <c r="E54" s="2">
        <v>29120</v>
      </c>
      <c r="F54" s="19">
        <f t="shared" si="0"/>
        <v>0.94695710240525477</v>
      </c>
      <c r="G54" s="19">
        <f t="shared" si="1"/>
        <v>1.1234554496124678</v>
      </c>
      <c r="I54" s="17">
        <v>46</v>
      </c>
      <c r="J54" s="2">
        <v>60630</v>
      </c>
      <c r="K54" s="2">
        <v>37201</v>
      </c>
      <c r="L54" s="29">
        <f t="shared" si="2"/>
        <v>1.1493698954225751</v>
      </c>
      <c r="M54" s="29">
        <f t="shared" si="3"/>
        <v>1.2042272214140872</v>
      </c>
    </row>
    <row r="55" spans="3:13" x14ac:dyDescent="0.25">
      <c r="C55" s="17">
        <v>47</v>
      </c>
      <c r="D55" s="2">
        <v>23820</v>
      </c>
      <c r="E55" s="2">
        <v>31340</v>
      </c>
      <c r="F55" s="19">
        <f t="shared" si="0"/>
        <v>1.0334227415262367</v>
      </c>
      <c r="G55" s="19">
        <f t="shared" si="1"/>
        <v>1.2091034955650668</v>
      </c>
      <c r="I55" s="17">
        <v>47</v>
      </c>
      <c r="J55" s="2">
        <v>59380</v>
      </c>
      <c r="K55" s="2">
        <v>45094</v>
      </c>
      <c r="L55" s="29">
        <f t="shared" si="2"/>
        <v>1.1256735014051213</v>
      </c>
      <c r="M55" s="29">
        <f t="shared" si="3"/>
        <v>1.4597301772115494</v>
      </c>
    </row>
    <row r="56" spans="3:13" x14ac:dyDescent="0.25">
      <c r="C56">
        <v>48</v>
      </c>
      <c r="D56" s="2">
        <v>30011</v>
      </c>
      <c r="E56" s="2">
        <v>31065</v>
      </c>
      <c r="F56" s="19">
        <f t="shared" si="0"/>
        <v>1.3020172080580978</v>
      </c>
      <c r="G56" s="19">
        <f t="shared" si="1"/>
        <v>1.1984939403231907</v>
      </c>
      <c r="I56">
        <v>48</v>
      </c>
      <c r="J56" s="2">
        <v>54806</v>
      </c>
      <c r="K56" s="2">
        <v>38355</v>
      </c>
      <c r="L56" s="29">
        <f t="shared" si="2"/>
        <v>1.0389636564164548</v>
      </c>
      <c r="M56" s="29">
        <f t="shared" si="3"/>
        <v>1.2415831584456687</v>
      </c>
    </row>
    <row r="57" spans="3:13" x14ac:dyDescent="0.25">
      <c r="C57" s="17">
        <v>49</v>
      </c>
      <c r="D57" s="2">
        <v>26459</v>
      </c>
      <c r="E57" s="2">
        <v>33326</v>
      </c>
      <c r="F57" s="19">
        <f t="shared" si="0"/>
        <v>1.1479148748128756</v>
      </c>
      <c r="G57" s="19">
        <f t="shared" si="1"/>
        <v>1.285723774511851</v>
      </c>
      <c r="I57" s="17">
        <v>49</v>
      </c>
      <c r="J57" s="2">
        <v>51325</v>
      </c>
      <c r="K57" s="2">
        <v>36256</v>
      </c>
      <c r="L57" s="29">
        <f t="shared" si="2"/>
        <v>0.97297393835664958</v>
      </c>
      <c r="M57" s="29">
        <f t="shared" si="3"/>
        <v>1.173636787709716</v>
      </c>
    </row>
    <row r="58" spans="3:13" x14ac:dyDescent="0.25">
      <c r="C58" s="17">
        <v>50</v>
      </c>
      <c r="D58" s="2">
        <v>26665</v>
      </c>
      <c r="E58" s="2">
        <v>29191</v>
      </c>
      <c r="F58" s="19">
        <f t="shared" si="0"/>
        <v>1.1568521159864442</v>
      </c>
      <c r="G58" s="19">
        <f t="shared" si="1"/>
        <v>1.126194643874916</v>
      </c>
      <c r="I58" s="17">
        <v>50</v>
      </c>
      <c r="J58" s="2">
        <v>64872</v>
      </c>
      <c r="K58" s="2">
        <v>37633</v>
      </c>
      <c r="L58" s="29">
        <f t="shared" si="2"/>
        <v>1.2297859781602061</v>
      </c>
      <c r="M58" s="29">
        <f t="shared" si="3"/>
        <v>1.2182114196789426</v>
      </c>
    </row>
    <row r="59" spans="3:13" x14ac:dyDescent="0.25">
      <c r="C59">
        <v>51</v>
      </c>
      <c r="D59" s="2">
        <v>18558</v>
      </c>
      <c r="E59" s="2">
        <v>29549</v>
      </c>
      <c r="F59" s="19">
        <f t="shared" si="0"/>
        <v>0.80513262960721665</v>
      </c>
      <c r="G59" s="19">
        <f t="shared" si="1"/>
        <v>1.1400063557897944</v>
      </c>
      <c r="I59">
        <v>51</v>
      </c>
      <c r="J59" s="2">
        <v>53776</v>
      </c>
      <c r="K59" s="2">
        <v>39344</v>
      </c>
      <c r="L59" s="29">
        <f t="shared" si="2"/>
        <v>1.0194378277460729</v>
      </c>
      <c r="M59" s="29">
        <f t="shared" si="3"/>
        <v>1.2735979086399789</v>
      </c>
    </row>
    <row r="60" spans="3:13" x14ac:dyDescent="0.25">
      <c r="C60" s="17">
        <v>52</v>
      </c>
      <c r="D60" s="2">
        <v>20654</v>
      </c>
      <c r="E60" s="9">
        <v>30551</v>
      </c>
      <c r="F60" s="19">
        <f t="shared" si="0"/>
        <v>0.89606688931498291</v>
      </c>
      <c r="G60" s="19">
        <f t="shared" si="1"/>
        <v>1.1786637170711025</v>
      </c>
      <c r="I60" s="17">
        <v>52</v>
      </c>
      <c r="J60" s="2">
        <v>50082</v>
      </c>
      <c r="K60" s="2">
        <v>37104</v>
      </c>
      <c r="L60" s="29">
        <f t="shared" si="2"/>
        <v>0.94941024414569364</v>
      </c>
      <c r="M60" s="29">
        <f t="shared" si="3"/>
        <v>1.2010872509703583</v>
      </c>
    </row>
    <row r="61" spans="3:13" x14ac:dyDescent="0.25">
      <c r="C61" s="17">
        <v>53</v>
      </c>
      <c r="D61" s="2">
        <v>21538</v>
      </c>
      <c r="E61" s="9">
        <v>29942</v>
      </c>
      <c r="F61" s="19">
        <f t="shared" si="0"/>
        <v>0.93441893396272402</v>
      </c>
      <c r="G61" s="19">
        <f t="shared" si="1"/>
        <v>1.1551683747354573</v>
      </c>
      <c r="I61" s="17">
        <v>53</v>
      </c>
      <c r="J61" s="2">
        <v>56682</v>
      </c>
      <c r="K61" s="2">
        <v>38390</v>
      </c>
      <c r="L61" s="29">
        <f t="shared" si="2"/>
        <v>1.0745272045578493</v>
      </c>
      <c r="M61" s="29">
        <f t="shared" si="3"/>
        <v>1.2427161374717564</v>
      </c>
    </row>
    <row r="62" spans="3:13" x14ac:dyDescent="0.25">
      <c r="C62">
        <v>54</v>
      </c>
      <c r="D62" s="2">
        <v>21598</v>
      </c>
      <c r="E62" s="24">
        <v>29500</v>
      </c>
      <c r="F62" s="19">
        <f t="shared" si="0"/>
        <v>0.93702201391619055</v>
      </c>
      <c r="G62" s="19">
        <f t="shared" si="1"/>
        <v>1.1381159259466964</v>
      </c>
      <c r="I62" s="17">
        <v>54</v>
      </c>
      <c r="J62" s="2">
        <v>53778</v>
      </c>
      <c r="K62" s="2">
        <v>38825</v>
      </c>
      <c r="L62" s="29">
        <f t="shared" si="2"/>
        <v>1.0194757419765008</v>
      </c>
      <c r="M62" s="29">
        <f t="shared" si="3"/>
        <v>1.2567974482245623</v>
      </c>
    </row>
    <row r="63" spans="3:13" x14ac:dyDescent="0.25">
      <c r="C63" s="17">
        <v>55</v>
      </c>
      <c r="D63" s="2">
        <v>17559</v>
      </c>
      <c r="E63" s="24">
        <v>28256</v>
      </c>
      <c r="F63" s="19">
        <f t="shared" si="0"/>
        <v>0.76179134838199791</v>
      </c>
      <c r="G63" s="19">
        <f t="shared" si="1"/>
        <v>1.0901221560525376</v>
      </c>
      <c r="I63">
        <v>55</v>
      </c>
      <c r="J63" s="2">
        <v>54339</v>
      </c>
      <c r="K63" s="2">
        <v>38580</v>
      </c>
      <c r="L63" s="29">
        <f t="shared" si="2"/>
        <v>1.0301106836115341</v>
      </c>
      <c r="M63" s="29">
        <f t="shared" si="3"/>
        <v>1.2488665950419475</v>
      </c>
    </row>
    <row r="64" spans="3:13" x14ac:dyDescent="0.25">
      <c r="C64" s="17">
        <v>56</v>
      </c>
      <c r="D64" s="2">
        <v>18536</v>
      </c>
      <c r="E64" s="24">
        <v>26052</v>
      </c>
      <c r="F64" s="19">
        <f t="shared" si="0"/>
        <v>0.80417816695761224</v>
      </c>
      <c r="G64" s="19">
        <f t="shared" si="1"/>
        <v>1.0050913933140115</v>
      </c>
      <c r="I64" s="17">
        <v>56</v>
      </c>
      <c r="J64" s="2">
        <v>38374</v>
      </c>
      <c r="K64" s="2">
        <v>30716</v>
      </c>
      <c r="L64" s="29">
        <f t="shared" si="2"/>
        <v>0.72746033922061515</v>
      </c>
      <c r="M64" s="29">
        <f t="shared" si="3"/>
        <v>0.99430239329467229</v>
      </c>
    </row>
    <row r="65" spans="3:13" x14ac:dyDescent="0.25">
      <c r="C65">
        <v>57</v>
      </c>
      <c r="D65" s="2">
        <v>20892</v>
      </c>
      <c r="E65" s="24">
        <v>29820</v>
      </c>
      <c r="F65" s="19">
        <f t="shared" si="0"/>
        <v>0.90639243979706707</v>
      </c>
      <c r="G65" s="19">
        <f t="shared" si="1"/>
        <v>1.1504615902281523</v>
      </c>
      <c r="I65" s="17">
        <v>57</v>
      </c>
      <c r="J65" s="2">
        <v>53857</v>
      </c>
      <c r="K65" s="2">
        <v>40656</v>
      </c>
      <c r="L65" s="29">
        <f t="shared" si="2"/>
        <v>1.0209733540784038</v>
      </c>
      <c r="M65" s="29">
        <f t="shared" si="3"/>
        <v>1.3160684367036137</v>
      </c>
    </row>
    <row r="66" spans="3:13" x14ac:dyDescent="0.25">
      <c r="C66" s="17">
        <v>58</v>
      </c>
      <c r="D66" s="2">
        <v>17405</v>
      </c>
      <c r="E66" s="24">
        <v>27873</v>
      </c>
      <c r="F66" s="19">
        <f t="shared" si="0"/>
        <v>0.75511010983476701</v>
      </c>
      <c r="G66" s="19">
        <f t="shared" si="1"/>
        <v>1.0753459391156703</v>
      </c>
      <c r="I66">
        <v>58</v>
      </c>
      <c r="J66" s="2">
        <v>54927</v>
      </c>
      <c r="K66" s="2">
        <v>40771</v>
      </c>
      <c r="L66" s="29">
        <f t="shared" si="2"/>
        <v>1.0412574673573443</v>
      </c>
      <c r="M66" s="29">
        <f t="shared" si="3"/>
        <v>1.3197910820750451</v>
      </c>
    </row>
    <row r="67" spans="3:13" x14ac:dyDescent="0.25">
      <c r="C67" s="17">
        <v>59</v>
      </c>
      <c r="D67" s="2">
        <v>19805</v>
      </c>
      <c r="E67" s="24">
        <v>26846</v>
      </c>
      <c r="F67" s="19">
        <f t="shared" si="0"/>
        <v>0.85923330797343067</v>
      </c>
      <c r="G67" s="19">
        <f t="shared" si="1"/>
        <v>1.0357240728123733</v>
      </c>
      <c r="I67" s="17">
        <v>59</v>
      </c>
      <c r="J67" s="2">
        <v>59677</v>
      </c>
      <c r="K67" s="2">
        <v>32361</v>
      </c>
      <c r="L67" s="29">
        <f t="shared" si="2"/>
        <v>1.1313037646236683</v>
      </c>
      <c r="M67" s="29">
        <f t="shared" si="3"/>
        <v>1.0475524075208</v>
      </c>
    </row>
    <row r="68" spans="3:13" x14ac:dyDescent="0.25">
      <c r="C68">
        <v>60</v>
      </c>
      <c r="D68" s="2">
        <v>19029</v>
      </c>
      <c r="E68" s="24">
        <v>29021</v>
      </c>
      <c r="F68" s="19">
        <f t="shared" si="0"/>
        <v>0.82556680724192943</v>
      </c>
      <c r="G68" s="19">
        <f t="shared" si="1"/>
        <v>1.1196360097253926</v>
      </c>
      <c r="I68" s="17">
        <v>60</v>
      </c>
      <c r="J68" s="2">
        <v>64939</v>
      </c>
      <c r="K68" s="2">
        <v>38704</v>
      </c>
      <c r="L68" s="29">
        <f t="shared" si="2"/>
        <v>1.2310561048795416</v>
      </c>
      <c r="M68" s="29">
        <f t="shared" si="3"/>
        <v>1.2528805778772301</v>
      </c>
    </row>
    <row r="69" spans="3:13" x14ac:dyDescent="0.25">
      <c r="C69" s="17">
        <v>61</v>
      </c>
      <c r="D69" s="2">
        <v>19362</v>
      </c>
      <c r="E69" s="24">
        <v>28032</v>
      </c>
      <c r="F69" s="19">
        <f t="shared" si="0"/>
        <v>0.84001390098366902</v>
      </c>
      <c r="G69" s="19">
        <f t="shared" si="1"/>
        <v>1.0814801910555185</v>
      </c>
      <c r="I69">
        <v>61</v>
      </c>
      <c r="J69" s="2">
        <v>58473</v>
      </c>
      <c r="K69" s="2">
        <v>40886</v>
      </c>
      <c r="L69" s="29">
        <f t="shared" si="2"/>
        <v>1.108479397906057</v>
      </c>
      <c r="M69" s="29">
        <f t="shared" si="3"/>
        <v>1.3235137274464766</v>
      </c>
    </row>
    <row r="70" spans="3:13" x14ac:dyDescent="0.25">
      <c r="C70" s="17">
        <v>62</v>
      </c>
      <c r="D70" s="2">
        <v>19259</v>
      </c>
      <c r="E70" s="24">
        <v>29357</v>
      </c>
      <c r="F70" s="19">
        <f t="shared" si="0"/>
        <v>0.83554528039688469</v>
      </c>
      <c r="G70" s="19">
        <f t="shared" si="1"/>
        <v>1.132598957220921</v>
      </c>
      <c r="I70" s="17">
        <v>62</v>
      </c>
      <c r="J70" s="2">
        <v>34023</v>
      </c>
      <c r="K70" s="2">
        <v>32131</v>
      </c>
      <c r="L70" s="29">
        <f t="shared" si="2"/>
        <v>0.64497793092466227</v>
      </c>
      <c r="M70" s="29">
        <f t="shared" si="3"/>
        <v>1.0401071167779372</v>
      </c>
    </row>
    <row r="71" spans="3:13" x14ac:dyDescent="0.25">
      <c r="C71">
        <v>63</v>
      </c>
      <c r="D71" s="2">
        <v>17059</v>
      </c>
      <c r="E71" s="24">
        <v>25567</v>
      </c>
      <c r="F71" s="19">
        <f t="shared" si="0"/>
        <v>0.74009901543644296</v>
      </c>
      <c r="G71" s="19">
        <f t="shared" si="1"/>
        <v>0.98637999588743019</v>
      </c>
      <c r="I71" s="17">
        <v>63</v>
      </c>
      <c r="J71" s="2">
        <v>24663</v>
      </c>
      <c r="K71" s="9">
        <v>33457</v>
      </c>
      <c r="L71" s="29">
        <f t="shared" si="2"/>
        <v>0.46753933252196883</v>
      </c>
      <c r="M71" s="29">
        <f t="shared" si="3"/>
        <v>1.0830308364520072</v>
      </c>
    </row>
    <row r="72" spans="3:13" x14ac:dyDescent="0.25">
      <c r="C72" s="17">
        <v>64</v>
      </c>
      <c r="D72" s="2">
        <v>20856</v>
      </c>
      <c r="E72" s="24">
        <v>25807</v>
      </c>
      <c r="F72" s="19">
        <f t="shared" si="0"/>
        <v>0.90483059182498704</v>
      </c>
      <c r="G72" s="19">
        <f t="shared" si="1"/>
        <v>0.99563924409852189</v>
      </c>
      <c r="I72">
        <v>64</v>
      </c>
      <c r="J72" s="2">
        <v>28882</v>
      </c>
      <c r="K72" s="9">
        <v>30218</v>
      </c>
      <c r="L72" s="29">
        <f t="shared" si="2"/>
        <v>0.5475194016096786</v>
      </c>
      <c r="M72" s="29">
        <f t="shared" si="3"/>
        <v>0.97818172029490846</v>
      </c>
    </row>
    <row r="73" spans="3:13" x14ac:dyDescent="0.25">
      <c r="C73" s="17">
        <v>65</v>
      </c>
      <c r="D73" s="2">
        <v>18604</v>
      </c>
      <c r="E73" s="24">
        <v>24230</v>
      </c>
      <c r="F73" s="19">
        <f t="shared" si="0"/>
        <v>0.80712832423820768</v>
      </c>
      <c r="G73" s="19">
        <f t="shared" si="1"/>
        <v>0.93479826731147309</v>
      </c>
      <c r="I73" s="17">
        <v>65</v>
      </c>
      <c r="J73" s="2">
        <v>26590</v>
      </c>
      <c r="K73" s="24">
        <v>34299</v>
      </c>
      <c r="L73" s="29">
        <f t="shared" si="2"/>
        <v>0.50406969353927544</v>
      </c>
      <c r="M73" s="29">
        <f t="shared" si="3"/>
        <v>1.1102870747367486</v>
      </c>
    </row>
    <row r="74" spans="3:13" x14ac:dyDescent="0.25">
      <c r="C74">
        <v>66</v>
      </c>
      <c r="D74" s="2">
        <v>18241</v>
      </c>
      <c r="E74" s="2">
        <v>23482</v>
      </c>
      <c r="F74" s="19">
        <f t="shared" ref="F74:F106" si="4">D74/$D$106</f>
        <v>0.79137969051973478</v>
      </c>
      <c r="G74" s="19">
        <f t="shared" ref="G74:G106" si="5">E74/$E$106</f>
        <v>0.90594027705357039</v>
      </c>
      <c r="I74" s="17">
        <v>66</v>
      </c>
      <c r="J74" s="2">
        <v>26309</v>
      </c>
      <c r="K74" s="24">
        <v>29801</v>
      </c>
      <c r="L74" s="29">
        <f t="shared" ref="L74:L109" si="6">J74/$J$110</f>
        <v>0.49874274416415187</v>
      </c>
      <c r="M74" s="29">
        <f t="shared" ref="M74:M109" si="7">K74/$K$110</f>
        <v>0.964683084469805</v>
      </c>
    </row>
    <row r="75" spans="3:13" x14ac:dyDescent="0.25">
      <c r="C75" s="17">
        <v>67</v>
      </c>
      <c r="D75" s="2">
        <v>18531</v>
      </c>
      <c r="E75" s="2">
        <v>24679</v>
      </c>
      <c r="F75" s="19">
        <f t="shared" si="4"/>
        <v>0.80396124362815669</v>
      </c>
      <c r="G75" s="19">
        <f t="shared" si="5"/>
        <v>0.95212077750639068</v>
      </c>
      <c r="I75" s="17">
        <v>67</v>
      </c>
      <c r="J75" s="2">
        <v>31628</v>
      </c>
      <c r="K75" s="24">
        <v>32011</v>
      </c>
      <c r="L75" s="29">
        <f t="shared" si="6"/>
        <v>0.59957563998722097</v>
      </c>
      <c r="M75" s="29">
        <f t="shared" si="7"/>
        <v>1.0362226172599218</v>
      </c>
    </row>
    <row r="76" spans="3:13" x14ac:dyDescent="0.25">
      <c r="C76" s="17">
        <v>68</v>
      </c>
      <c r="D76" s="2">
        <v>17706</v>
      </c>
      <c r="E76" s="2">
        <v>24008</v>
      </c>
      <c r="F76" s="19">
        <f t="shared" si="4"/>
        <v>0.76816889426799106</v>
      </c>
      <c r="G76" s="19">
        <f t="shared" si="5"/>
        <v>0.92623346271621321</v>
      </c>
      <c r="I76">
        <v>68</v>
      </c>
      <c r="J76" s="2">
        <v>31324</v>
      </c>
      <c r="K76" s="24">
        <v>31032</v>
      </c>
      <c r="L76" s="29">
        <f t="shared" si="6"/>
        <v>0.59381267696217621</v>
      </c>
      <c r="M76" s="29">
        <f t="shared" si="7"/>
        <v>1.0045315753587796</v>
      </c>
    </row>
    <row r="77" spans="3:13" x14ac:dyDescent="0.25">
      <c r="C77">
        <v>69</v>
      </c>
      <c r="D77" s="2">
        <v>17730</v>
      </c>
      <c r="E77" s="2">
        <v>24095</v>
      </c>
      <c r="F77" s="19">
        <f t="shared" si="4"/>
        <v>0.76921012624937768</v>
      </c>
      <c r="G77" s="19">
        <f t="shared" si="5"/>
        <v>0.929589940192734</v>
      </c>
      <c r="I77" s="17">
        <v>69</v>
      </c>
      <c r="J77" s="2">
        <v>32051</v>
      </c>
      <c r="K77" s="24">
        <v>33014</v>
      </c>
      <c r="L77" s="29">
        <f t="shared" si="6"/>
        <v>0.60759449972272728</v>
      </c>
      <c r="M77" s="29">
        <f t="shared" si="7"/>
        <v>1.0686905590646671</v>
      </c>
    </row>
    <row r="78" spans="3:13" x14ac:dyDescent="0.25">
      <c r="C78" s="17">
        <v>70</v>
      </c>
      <c r="D78" s="2">
        <v>18181</v>
      </c>
      <c r="E78" s="2">
        <v>22474</v>
      </c>
      <c r="F78" s="19">
        <f t="shared" si="4"/>
        <v>0.78877661056626824</v>
      </c>
      <c r="G78" s="19">
        <f t="shared" si="5"/>
        <v>0.86705143456698497</v>
      </c>
      <c r="I78" s="17">
        <v>70</v>
      </c>
      <c r="J78" s="2">
        <v>22004</v>
      </c>
      <c r="K78" s="24">
        <v>29585</v>
      </c>
      <c r="L78" s="29">
        <f t="shared" si="6"/>
        <v>0.41713236316804125</v>
      </c>
      <c r="M78" s="29">
        <f t="shared" si="7"/>
        <v>0.95769098533737729</v>
      </c>
    </row>
    <row r="79" spans="3:13" x14ac:dyDescent="0.25">
      <c r="C79" s="17">
        <v>71</v>
      </c>
      <c r="D79" s="2">
        <v>16574</v>
      </c>
      <c r="E79" s="2">
        <v>22571</v>
      </c>
      <c r="F79" s="19">
        <f t="shared" si="4"/>
        <v>0.71905745247925468</v>
      </c>
      <c r="G79" s="19">
        <f t="shared" si="5"/>
        <v>0.87079371405230122</v>
      </c>
      <c r="I79">
        <v>71</v>
      </c>
      <c r="J79" s="2">
        <v>26449</v>
      </c>
      <c r="K79" s="24">
        <v>31731</v>
      </c>
      <c r="L79" s="29">
        <f t="shared" si="6"/>
        <v>0.50139674029410675</v>
      </c>
      <c r="M79" s="29">
        <f t="shared" si="7"/>
        <v>1.0271587850512192</v>
      </c>
    </row>
    <row r="80" spans="3:13" x14ac:dyDescent="0.25">
      <c r="C80">
        <v>72</v>
      </c>
      <c r="D80" s="2">
        <v>15339</v>
      </c>
      <c r="E80" s="2">
        <v>23059</v>
      </c>
      <c r="F80" s="19">
        <f t="shared" si="4"/>
        <v>0.66547739010373408</v>
      </c>
      <c r="G80" s="19">
        <f t="shared" si="5"/>
        <v>0.8896208520815212</v>
      </c>
      <c r="I80" s="17">
        <v>72</v>
      </c>
      <c r="J80" s="2">
        <v>32026</v>
      </c>
      <c r="K80" s="24">
        <v>28267</v>
      </c>
      <c r="L80" s="29">
        <f t="shared" si="6"/>
        <v>0.60712057184237822</v>
      </c>
      <c r="M80" s="29">
        <f t="shared" si="7"/>
        <v>0.91502623229784164</v>
      </c>
    </row>
    <row r="81" spans="3:13" x14ac:dyDescent="0.25">
      <c r="C81" s="17">
        <v>73</v>
      </c>
      <c r="D81" s="2">
        <v>15784</v>
      </c>
      <c r="E81" s="2">
        <v>20926</v>
      </c>
      <c r="F81" s="19">
        <f t="shared" si="4"/>
        <v>0.68478356642527793</v>
      </c>
      <c r="G81" s="19">
        <f t="shared" si="5"/>
        <v>0.80732928360544309</v>
      </c>
      <c r="I81" s="17">
        <v>73</v>
      </c>
      <c r="J81" s="2">
        <v>32714</v>
      </c>
      <c r="K81" s="24">
        <v>29584</v>
      </c>
      <c r="L81" s="29">
        <f t="shared" si="6"/>
        <v>0.62016306710958469</v>
      </c>
      <c r="M81" s="29">
        <f t="shared" si="7"/>
        <v>0.95765861450806056</v>
      </c>
    </row>
    <row r="82" spans="3:13" x14ac:dyDescent="0.25">
      <c r="C82" s="17">
        <v>74</v>
      </c>
      <c r="D82" s="2">
        <v>15751</v>
      </c>
      <c r="E82" s="2">
        <v>20195</v>
      </c>
      <c r="F82" s="19">
        <f t="shared" si="4"/>
        <v>0.68335187245087126</v>
      </c>
      <c r="G82" s="19">
        <f t="shared" si="5"/>
        <v>0.77912715676249278</v>
      </c>
      <c r="I82">
        <v>74</v>
      </c>
      <c r="J82" s="2">
        <v>19989</v>
      </c>
      <c r="K82" s="24">
        <v>30084</v>
      </c>
      <c r="L82" s="29">
        <f t="shared" si="6"/>
        <v>0.37893377601190587</v>
      </c>
      <c r="M82" s="29">
        <f t="shared" si="7"/>
        <v>0.97384402916645796</v>
      </c>
    </row>
    <row r="83" spans="3:13" x14ac:dyDescent="0.25">
      <c r="C83">
        <v>75</v>
      </c>
      <c r="D83" s="2">
        <v>15544</v>
      </c>
      <c r="E83" s="2">
        <v>21789</v>
      </c>
      <c r="F83" s="19">
        <f t="shared" si="4"/>
        <v>0.67437124661141157</v>
      </c>
      <c r="G83" s="19">
        <f t="shared" si="5"/>
        <v>0.84062399696449397</v>
      </c>
      <c r="I83" s="17">
        <v>75</v>
      </c>
      <c r="J83" s="2">
        <v>35497</v>
      </c>
      <c r="K83" s="24">
        <v>36658</v>
      </c>
      <c r="L83" s="29">
        <f t="shared" si="6"/>
        <v>0.67292071875004367</v>
      </c>
      <c r="M83" s="29">
        <f t="shared" si="7"/>
        <v>1.1866498610950678</v>
      </c>
    </row>
    <row r="84" spans="3:13" x14ac:dyDescent="0.25">
      <c r="C84" s="17">
        <v>76</v>
      </c>
      <c r="D84" s="2">
        <v>18725</v>
      </c>
      <c r="E84" s="2">
        <v>23192</v>
      </c>
      <c r="F84" s="19">
        <f t="shared" si="4"/>
        <v>0.81237786881103202</v>
      </c>
      <c r="G84" s="19">
        <f t="shared" si="5"/>
        <v>0.89475201879850119</v>
      </c>
      <c r="I84" s="17">
        <v>76</v>
      </c>
      <c r="J84" s="2">
        <v>35976</v>
      </c>
      <c r="K84" s="24">
        <v>28655</v>
      </c>
      <c r="L84" s="29">
        <f t="shared" si="6"/>
        <v>0.68200117693753193</v>
      </c>
      <c r="M84" s="29">
        <f t="shared" si="7"/>
        <v>0.92758611407275804</v>
      </c>
    </row>
    <row r="85" spans="3:13" x14ac:dyDescent="0.25">
      <c r="C85" s="17">
        <v>77</v>
      </c>
      <c r="D85" s="2">
        <v>18405</v>
      </c>
      <c r="E85" s="2">
        <v>24235</v>
      </c>
      <c r="F85" s="19">
        <f t="shared" si="4"/>
        <v>0.79849477572587679</v>
      </c>
      <c r="G85" s="19">
        <f t="shared" si="5"/>
        <v>0.93499116831587081</v>
      </c>
      <c r="I85">
        <v>77</v>
      </c>
      <c r="J85" s="2">
        <v>36269</v>
      </c>
      <c r="K85" s="2">
        <v>30411</v>
      </c>
      <c r="L85" s="29">
        <f t="shared" si="6"/>
        <v>0.68755561169522306</v>
      </c>
      <c r="M85" s="29">
        <f t="shared" si="7"/>
        <v>0.98442929035304994</v>
      </c>
    </row>
    <row r="86" spans="3:13" x14ac:dyDescent="0.25">
      <c r="C86">
        <v>78</v>
      </c>
      <c r="D86" s="2">
        <v>19641</v>
      </c>
      <c r="E86" s="2">
        <v>26245</v>
      </c>
      <c r="F86" s="19">
        <f t="shared" si="4"/>
        <v>0.85211822276728866</v>
      </c>
      <c r="G86" s="19">
        <f t="shared" si="5"/>
        <v>1.0125373720837645</v>
      </c>
      <c r="I86" s="17">
        <v>78</v>
      </c>
      <c r="J86" s="2">
        <v>32664</v>
      </c>
      <c r="K86" s="2">
        <v>28571</v>
      </c>
      <c r="L86" s="29">
        <f t="shared" si="6"/>
        <v>0.61921521134888657</v>
      </c>
      <c r="M86" s="29">
        <f t="shared" si="7"/>
        <v>0.92486696441014726</v>
      </c>
    </row>
    <row r="87" spans="3:13" x14ac:dyDescent="0.25">
      <c r="C87" s="17">
        <v>79</v>
      </c>
      <c r="D87" s="2">
        <v>18092</v>
      </c>
      <c r="E87" s="2">
        <v>24046</v>
      </c>
      <c r="F87" s="19">
        <f t="shared" si="4"/>
        <v>0.78491537530195943</v>
      </c>
      <c r="G87" s="19">
        <f t="shared" si="5"/>
        <v>0.92769951034963605</v>
      </c>
      <c r="I87" s="17">
        <v>79</v>
      </c>
      <c r="J87" s="2">
        <v>25812</v>
      </c>
      <c r="K87" s="2">
        <v>26489</v>
      </c>
      <c r="L87" s="29">
        <f t="shared" si="6"/>
        <v>0.48932105790281227</v>
      </c>
      <c r="M87" s="29">
        <f t="shared" si="7"/>
        <v>0.85747089777258023</v>
      </c>
    </row>
    <row r="88" spans="3:13" x14ac:dyDescent="0.25">
      <c r="C88" s="17">
        <v>80</v>
      </c>
      <c r="D88" s="2">
        <v>22682</v>
      </c>
      <c r="E88" s="2">
        <v>24465</v>
      </c>
      <c r="F88" s="19">
        <f t="shared" si="4"/>
        <v>0.98405099174215371</v>
      </c>
      <c r="G88" s="19">
        <f t="shared" si="5"/>
        <v>0.94386461451816717</v>
      </c>
      <c r="I88" s="17">
        <v>80</v>
      </c>
      <c r="J88" s="2">
        <v>39432</v>
      </c>
      <c r="K88" s="2">
        <v>33432</v>
      </c>
      <c r="L88" s="29">
        <f t="shared" si="6"/>
        <v>0.74751696711698801</v>
      </c>
      <c r="M88" s="29">
        <f t="shared" si="7"/>
        <v>1.0822215657190872</v>
      </c>
    </row>
    <row r="89" spans="3:13" x14ac:dyDescent="0.25">
      <c r="C89">
        <v>81</v>
      </c>
      <c r="D89" s="2">
        <v>15685</v>
      </c>
      <c r="E89" s="2">
        <v>23056</v>
      </c>
      <c r="F89" s="19">
        <f t="shared" si="4"/>
        <v>0.68048848450205801</v>
      </c>
      <c r="G89" s="19">
        <f t="shared" si="5"/>
        <v>0.88950511147888256</v>
      </c>
      <c r="I89">
        <v>81</v>
      </c>
      <c r="J89" s="2">
        <v>34672</v>
      </c>
      <c r="K89" s="2">
        <v>31779</v>
      </c>
      <c r="L89" s="29">
        <f t="shared" si="6"/>
        <v>0.65728109869852425</v>
      </c>
      <c r="M89" s="29">
        <f t="shared" si="7"/>
        <v>1.0287125848584253</v>
      </c>
    </row>
    <row r="90" spans="3:13" x14ac:dyDescent="0.25">
      <c r="C90" s="17">
        <v>82</v>
      </c>
      <c r="D90" s="2">
        <v>19061</v>
      </c>
      <c r="E90" s="2">
        <v>19147</v>
      </c>
      <c r="F90" s="19">
        <f t="shared" si="4"/>
        <v>0.82695511655044496</v>
      </c>
      <c r="G90" s="19">
        <f t="shared" si="5"/>
        <v>0.73869510624072532</v>
      </c>
      <c r="I90" s="17">
        <v>82</v>
      </c>
      <c r="J90" s="2">
        <v>29664</v>
      </c>
      <c r="K90" s="2">
        <v>28524</v>
      </c>
      <c r="L90" s="29">
        <f t="shared" si="6"/>
        <v>0.56234386570699768</v>
      </c>
      <c r="M90" s="29">
        <f t="shared" si="7"/>
        <v>0.92334553543225795</v>
      </c>
    </row>
    <row r="91" spans="3:13" x14ac:dyDescent="0.25">
      <c r="C91" s="17">
        <v>83</v>
      </c>
      <c r="D91" s="2">
        <v>18429</v>
      </c>
      <c r="E91" s="2">
        <v>21102</v>
      </c>
      <c r="F91" s="19">
        <f t="shared" si="4"/>
        <v>0.79953600770726352</v>
      </c>
      <c r="G91" s="19">
        <f t="shared" si="5"/>
        <v>0.81411939896024377</v>
      </c>
      <c r="I91" s="17">
        <v>83</v>
      </c>
      <c r="J91" s="2">
        <v>31788</v>
      </c>
      <c r="K91" s="2">
        <v>27392</v>
      </c>
      <c r="L91" s="29">
        <f t="shared" si="6"/>
        <v>0.60260877842145499</v>
      </c>
      <c r="M91" s="29">
        <f t="shared" si="7"/>
        <v>0.8867017566456461</v>
      </c>
    </row>
    <row r="92" spans="3:13" x14ac:dyDescent="0.25">
      <c r="C92">
        <v>84</v>
      </c>
      <c r="D92" s="2">
        <v>18185</v>
      </c>
      <c r="E92" s="2">
        <v>18546</v>
      </c>
      <c r="F92" s="19">
        <f t="shared" si="4"/>
        <v>0.78895014922983264</v>
      </c>
      <c r="G92" s="19">
        <f t="shared" si="5"/>
        <v>0.71550840551211636</v>
      </c>
      <c r="I92">
        <v>84</v>
      </c>
      <c r="J92" s="2">
        <v>32895</v>
      </c>
      <c r="K92" s="2">
        <v>35352</v>
      </c>
      <c r="L92" s="29">
        <f t="shared" si="6"/>
        <v>0.62359430496331203</v>
      </c>
      <c r="M92" s="29">
        <f t="shared" si="7"/>
        <v>1.1443735580073335</v>
      </c>
    </row>
    <row r="93" spans="3:13" x14ac:dyDescent="0.25">
      <c r="C93" s="17">
        <v>85</v>
      </c>
      <c r="D93" s="2">
        <v>18186</v>
      </c>
      <c r="E93" s="2">
        <v>20952</v>
      </c>
      <c r="F93" s="19">
        <f t="shared" si="4"/>
        <v>0.7889935338957238</v>
      </c>
      <c r="G93" s="19">
        <f t="shared" si="5"/>
        <v>0.80833236882831139</v>
      </c>
      <c r="I93" s="17">
        <v>85</v>
      </c>
      <c r="J93" s="2">
        <v>33589</v>
      </c>
      <c r="K93" s="2">
        <v>33460</v>
      </c>
      <c r="L93" s="29">
        <f t="shared" si="6"/>
        <v>0.63675054292180233</v>
      </c>
      <c r="M93" s="29">
        <f t="shared" si="7"/>
        <v>1.0831279489399577</v>
      </c>
    </row>
    <row r="94" spans="3:13" x14ac:dyDescent="0.25">
      <c r="C94" s="17">
        <v>86</v>
      </c>
      <c r="D94" s="2">
        <v>19237</v>
      </c>
      <c r="E94" s="2">
        <v>21289</v>
      </c>
      <c r="F94" s="19">
        <f t="shared" si="4"/>
        <v>0.83459081774728028</v>
      </c>
      <c r="G94" s="19">
        <f t="shared" si="5"/>
        <v>0.82133389652471944</v>
      </c>
      <c r="I94" s="17">
        <v>86</v>
      </c>
      <c r="J94" s="2">
        <v>24677</v>
      </c>
      <c r="K94" s="2">
        <v>29377</v>
      </c>
      <c r="L94" s="29">
        <f t="shared" si="6"/>
        <v>0.46780473213496432</v>
      </c>
      <c r="M94" s="29">
        <f t="shared" si="7"/>
        <v>0.95095785283948397</v>
      </c>
    </row>
    <row r="95" spans="3:13" x14ac:dyDescent="0.25">
      <c r="C95">
        <v>87</v>
      </c>
      <c r="D95" s="2">
        <v>17816</v>
      </c>
      <c r="E95" s="2">
        <v>21971</v>
      </c>
      <c r="F95" s="19">
        <f t="shared" si="4"/>
        <v>0.77294120751601314</v>
      </c>
      <c r="G95" s="19">
        <f t="shared" si="5"/>
        <v>0.84764559352457181</v>
      </c>
      <c r="I95" s="17">
        <v>87</v>
      </c>
      <c r="J95" s="2">
        <v>24903</v>
      </c>
      <c r="K95" s="2">
        <v>27010</v>
      </c>
      <c r="L95" s="29">
        <f t="shared" si="6"/>
        <v>0.47208904017331993</v>
      </c>
      <c r="M95" s="29">
        <f t="shared" si="7"/>
        <v>0.87433609984663041</v>
      </c>
    </row>
    <row r="96" spans="3:13" x14ac:dyDescent="0.25">
      <c r="C96" s="17">
        <v>88</v>
      </c>
      <c r="D96" s="2">
        <v>18062</v>
      </c>
      <c r="E96" s="2">
        <v>20092</v>
      </c>
      <c r="F96" s="19">
        <f t="shared" si="4"/>
        <v>0.78361383532522622</v>
      </c>
      <c r="G96" s="19">
        <f t="shared" si="5"/>
        <v>0.77515339607189926</v>
      </c>
      <c r="I96">
        <v>88</v>
      </c>
      <c r="J96" s="2">
        <v>32817</v>
      </c>
      <c r="K96" s="2">
        <v>29703</v>
      </c>
      <c r="L96" s="29">
        <f t="shared" si="6"/>
        <v>0.62211564997662294</v>
      </c>
      <c r="M96" s="29">
        <f t="shared" si="7"/>
        <v>0.96151074319675911</v>
      </c>
    </row>
    <row r="97" spans="1:13" x14ac:dyDescent="0.25">
      <c r="C97" s="17">
        <v>89</v>
      </c>
      <c r="D97" s="2">
        <v>19237</v>
      </c>
      <c r="E97" s="2">
        <v>21289</v>
      </c>
      <c r="F97" s="19">
        <f t="shared" si="4"/>
        <v>0.83459081774728028</v>
      </c>
      <c r="G97" s="19">
        <f t="shared" si="5"/>
        <v>0.82133389652471944</v>
      </c>
      <c r="I97" s="17">
        <v>89</v>
      </c>
      <c r="J97" s="2">
        <v>31989</v>
      </c>
      <c r="K97" s="2">
        <v>28559</v>
      </c>
      <c r="L97" s="29">
        <f t="shared" si="6"/>
        <v>0.6064191585794616</v>
      </c>
      <c r="M97" s="29">
        <f t="shared" si="7"/>
        <v>0.92447851445834572</v>
      </c>
    </row>
    <row r="98" spans="1:13" x14ac:dyDescent="0.25">
      <c r="C98">
        <v>90</v>
      </c>
      <c r="D98" s="2">
        <v>18602</v>
      </c>
      <c r="E98" s="2">
        <v>22626</v>
      </c>
      <c r="F98" s="19">
        <f t="shared" si="4"/>
        <v>0.80704155490642548</v>
      </c>
      <c r="G98" s="19">
        <f t="shared" si="5"/>
        <v>0.87291562510067644</v>
      </c>
      <c r="I98" s="17">
        <v>90</v>
      </c>
      <c r="J98" s="2">
        <v>34971</v>
      </c>
      <c r="K98" s="2">
        <v>27836</v>
      </c>
      <c r="L98" s="29">
        <f t="shared" si="6"/>
        <v>0.6629492761474991</v>
      </c>
      <c r="M98" s="29">
        <f t="shared" si="7"/>
        <v>0.90107440486230306</v>
      </c>
    </row>
    <row r="99" spans="1:13" x14ac:dyDescent="0.25">
      <c r="C99" s="17">
        <v>91</v>
      </c>
      <c r="D99" s="2">
        <v>17760</v>
      </c>
      <c r="E99" s="2">
        <v>19375</v>
      </c>
      <c r="F99" s="19">
        <f t="shared" si="4"/>
        <v>0.770511666226111</v>
      </c>
      <c r="G99" s="19">
        <f t="shared" si="5"/>
        <v>0.74749139204126258</v>
      </c>
      <c r="I99" s="17">
        <v>91</v>
      </c>
      <c r="J99" s="2">
        <v>30627</v>
      </c>
      <c r="K99" s="2">
        <v>29359</v>
      </c>
      <c r="L99" s="29">
        <f t="shared" si="6"/>
        <v>0.58059956765804399</v>
      </c>
      <c r="M99" s="29">
        <f t="shared" si="7"/>
        <v>0.95037517791178161</v>
      </c>
    </row>
    <row r="100" spans="1:13" x14ac:dyDescent="0.25">
      <c r="C100" s="17">
        <v>92</v>
      </c>
      <c r="D100" s="2">
        <v>19965</v>
      </c>
      <c r="E100" s="2">
        <v>19785</v>
      </c>
      <c r="F100" s="19">
        <f t="shared" si="4"/>
        <v>0.86617485451600817</v>
      </c>
      <c r="G100" s="19">
        <f t="shared" si="5"/>
        <v>0.76330927440187768</v>
      </c>
      <c r="I100">
        <v>92</v>
      </c>
      <c r="J100" s="2">
        <v>27937</v>
      </c>
      <c r="K100" s="2">
        <v>30380</v>
      </c>
      <c r="L100" s="29">
        <f t="shared" si="6"/>
        <v>0.52960492773248358</v>
      </c>
      <c r="M100" s="29">
        <f t="shared" si="7"/>
        <v>0.9834257946442293</v>
      </c>
    </row>
    <row r="101" spans="1:13" x14ac:dyDescent="0.25">
      <c r="C101">
        <v>93</v>
      </c>
      <c r="D101" s="2">
        <v>17898</v>
      </c>
      <c r="E101" s="2">
        <v>19288</v>
      </c>
      <c r="F101" s="19">
        <f t="shared" si="4"/>
        <v>0.77649875011908409</v>
      </c>
      <c r="G101" s="19">
        <f t="shared" si="5"/>
        <v>0.74413491456474179</v>
      </c>
      <c r="I101" s="17">
        <v>93</v>
      </c>
      <c r="J101" s="2">
        <v>27195</v>
      </c>
      <c r="K101" s="2">
        <v>33995</v>
      </c>
      <c r="L101" s="29">
        <f t="shared" si="6"/>
        <v>0.51553874824372303</v>
      </c>
      <c r="M101" s="29">
        <f t="shared" si="7"/>
        <v>1.1004463426244429</v>
      </c>
    </row>
    <row r="102" spans="1:13" x14ac:dyDescent="0.25">
      <c r="C102" s="17">
        <v>94</v>
      </c>
      <c r="D102" s="2">
        <v>18800</v>
      </c>
      <c r="E102" s="2">
        <v>20582</v>
      </c>
      <c r="F102" s="19">
        <f t="shared" si="4"/>
        <v>0.81563171875286522</v>
      </c>
      <c r="G102" s="19">
        <f t="shared" si="5"/>
        <v>0.79405769450287822</v>
      </c>
      <c r="I102" s="17">
        <v>94</v>
      </c>
      <c r="J102" s="2">
        <v>44637</v>
      </c>
      <c r="K102" s="2">
        <v>32183</v>
      </c>
      <c r="L102" s="29">
        <f t="shared" si="6"/>
        <v>0.84618875180566522</v>
      </c>
      <c r="M102" s="29">
        <f t="shared" si="7"/>
        <v>1.0417903999024105</v>
      </c>
    </row>
    <row r="103" spans="1:13" x14ac:dyDescent="0.25">
      <c r="C103" s="17">
        <v>95</v>
      </c>
      <c r="D103" s="2">
        <v>18340</v>
      </c>
      <c r="E103" s="2">
        <v>21544</v>
      </c>
      <c r="F103" s="19">
        <f t="shared" si="4"/>
        <v>0.7956747724429547</v>
      </c>
      <c r="G103" s="19">
        <f t="shared" si="5"/>
        <v>0.83117184774900443</v>
      </c>
      <c r="I103" s="17">
        <v>95</v>
      </c>
      <c r="J103" s="2">
        <v>29135</v>
      </c>
      <c r="K103" s="2">
        <v>27702</v>
      </c>
      <c r="L103" s="29">
        <f t="shared" si="6"/>
        <v>0.5523155517588112</v>
      </c>
      <c r="M103" s="29">
        <f t="shared" si="7"/>
        <v>0.89673671373385255</v>
      </c>
    </row>
    <row r="104" spans="1:13" x14ac:dyDescent="0.25">
      <c r="C104">
        <v>96</v>
      </c>
      <c r="D104" s="2">
        <v>19044</v>
      </c>
      <c r="E104" s="2">
        <v>31642</v>
      </c>
      <c r="F104" s="19">
        <f t="shared" si="4"/>
        <v>0.82621757723029599</v>
      </c>
      <c r="G104" s="19">
        <f t="shared" si="5"/>
        <v>1.2207547162306907</v>
      </c>
      <c r="I104">
        <v>96</v>
      </c>
      <c r="J104" s="2">
        <v>32250</v>
      </c>
      <c r="K104" s="2">
        <v>24650</v>
      </c>
      <c r="L104" s="29">
        <f t="shared" si="6"/>
        <v>0.6113669656503059</v>
      </c>
      <c r="M104" s="29">
        <f t="shared" si="7"/>
        <v>0.7979409426589944</v>
      </c>
    </row>
    <row r="105" spans="1:13" x14ac:dyDescent="0.25">
      <c r="C105" s="17">
        <v>97</v>
      </c>
      <c r="D105" s="2">
        <v>19248</v>
      </c>
      <c r="E105" s="2">
        <v>18402</v>
      </c>
      <c r="F105" s="19">
        <f t="shared" si="4"/>
        <v>0.83506804907208243</v>
      </c>
      <c r="G105" s="19">
        <f t="shared" si="5"/>
        <v>0.70995285658546137</v>
      </c>
      <c r="I105" s="17">
        <v>97</v>
      </c>
      <c r="J105" s="2">
        <v>30495</v>
      </c>
      <c r="K105" s="2">
        <v>22453</v>
      </c>
      <c r="L105" s="29">
        <f t="shared" si="6"/>
        <v>0.57809722844980094</v>
      </c>
      <c r="M105" s="29">
        <f t="shared" si="7"/>
        <v>0.72682223064999607</v>
      </c>
    </row>
    <row r="106" spans="1:13" x14ac:dyDescent="0.25">
      <c r="C106" s="17" t="s">
        <v>61</v>
      </c>
      <c r="D106" s="2">
        <f>AVERAGE(D9:D105)</f>
        <v>23049.618556701033</v>
      </c>
      <c r="E106" s="2">
        <f>AVERAGE(E9:E105)</f>
        <v>25920.030927835051</v>
      </c>
      <c r="F106" s="19">
        <f t="shared" si="4"/>
        <v>1</v>
      </c>
      <c r="G106" s="19">
        <f t="shared" si="5"/>
        <v>1</v>
      </c>
      <c r="I106" s="17">
        <v>98</v>
      </c>
      <c r="J106" s="2">
        <v>27342</v>
      </c>
      <c r="K106" s="2">
        <v>24435</v>
      </c>
      <c r="L106" s="29">
        <f t="shared" si="6"/>
        <v>0.51832544418017568</v>
      </c>
      <c r="M106" s="29">
        <f t="shared" si="7"/>
        <v>0.79098121435588353</v>
      </c>
    </row>
    <row r="107" spans="1:13" x14ac:dyDescent="0.25">
      <c r="C107" t="s">
        <v>62</v>
      </c>
      <c r="D107" s="2">
        <f>AVERAGE(A108:A109)</f>
        <v>36483.039278350516</v>
      </c>
      <c r="E107" s="2">
        <f>AVERAGE(B108:B109)</f>
        <v>30165.175463917527</v>
      </c>
      <c r="F107" t="s">
        <v>2</v>
      </c>
      <c r="G107" t="s">
        <v>63</v>
      </c>
      <c r="I107" s="17">
        <v>99</v>
      </c>
      <c r="J107" s="2">
        <v>27671</v>
      </c>
      <c r="K107" s="2">
        <v>18371</v>
      </c>
      <c r="L107" s="29">
        <f t="shared" si="6"/>
        <v>0.52456233508556949</v>
      </c>
      <c r="M107" s="29">
        <f t="shared" si="7"/>
        <v>0.59468450537883921</v>
      </c>
    </row>
    <row r="108" spans="1:13" x14ac:dyDescent="0.25">
      <c r="A108">
        <v>49916.46</v>
      </c>
      <c r="B108">
        <v>34410.32</v>
      </c>
      <c r="C108" s="17"/>
      <c r="D108" s="36" t="s">
        <v>64</v>
      </c>
      <c r="E108" s="2" t="s">
        <v>65</v>
      </c>
      <c r="F108" s="19">
        <f>COUNT(F29,F37,F39,F40:F51,F55:F58)</f>
        <v>19</v>
      </c>
      <c r="G108" s="19">
        <f>COUNT(G29,G37,G39)</f>
        <v>3</v>
      </c>
      <c r="I108">
        <v>100</v>
      </c>
      <c r="J108" s="2">
        <v>32798</v>
      </c>
      <c r="K108" s="2">
        <v>30874</v>
      </c>
      <c r="L108" s="29">
        <f t="shared" si="6"/>
        <v>0.62175546478755761</v>
      </c>
      <c r="M108" s="29">
        <f t="shared" si="7"/>
        <v>0.99941698432672599</v>
      </c>
    </row>
    <row r="109" spans="1:13" x14ac:dyDescent="0.25">
      <c r="A109">
        <v>23049.618556701033</v>
      </c>
      <c r="B109">
        <v>25920.030927835051</v>
      </c>
      <c r="C109" s="17"/>
      <c r="E109" t="s">
        <v>66</v>
      </c>
      <c r="F109">
        <f>COUNT(F38,F34:F36,F31:F32,F25:F28,F16:F22,F12,F9:F10)</f>
        <v>20</v>
      </c>
      <c r="G109">
        <f>COUNT(F38,F34:F36,F31:F32,F25:F28,F16:F22,F12,F9:F10)</f>
        <v>20</v>
      </c>
      <c r="I109" s="17">
        <v>101</v>
      </c>
      <c r="J109" s="2">
        <v>28216</v>
      </c>
      <c r="K109" s="2">
        <v>23581</v>
      </c>
      <c r="L109" s="29">
        <f t="shared" si="6"/>
        <v>0.53489396287717927</v>
      </c>
      <c r="M109" s="29">
        <f t="shared" si="7"/>
        <v>0.76333652611934066</v>
      </c>
    </row>
    <row r="110" spans="1:13" x14ac:dyDescent="0.25">
      <c r="E110" t="s">
        <v>67</v>
      </c>
      <c r="F110">
        <f>COUNT(G104,G86,G59:G70,G52:G54,G33,G30,G24)</f>
        <v>20</v>
      </c>
      <c r="G110">
        <f>COUNT(G33,G24,G30)</f>
        <v>3</v>
      </c>
      <c r="I110" s="17"/>
      <c r="J110" s="2">
        <f>AVERAGE(J13:J109)</f>
        <v>52750.642105263156</v>
      </c>
      <c r="K110" s="2">
        <f>AVERAGE(K13:K109)</f>
        <v>30892.010526315789</v>
      </c>
    </row>
    <row r="111" spans="1:13" x14ac:dyDescent="0.25">
      <c r="C111" s="17"/>
      <c r="E111" s="2" t="s">
        <v>68</v>
      </c>
      <c r="F111">
        <f>COUNT(F105,F87:F103,F71:F85,F23,F13:F15,F11)</f>
        <v>38</v>
      </c>
      <c r="G111">
        <f>COUNT(G23,G13:G15,G11)</f>
        <v>5</v>
      </c>
      <c r="J111" s="2"/>
      <c r="K111" s="2"/>
      <c r="L111" t="s">
        <v>2</v>
      </c>
      <c r="M111" t="s">
        <v>63</v>
      </c>
    </row>
    <row r="112" spans="1:13" x14ac:dyDescent="0.25">
      <c r="C112" s="17"/>
      <c r="I112" s="17"/>
      <c r="J112" s="36" t="s">
        <v>64</v>
      </c>
      <c r="K112" s="2" t="s">
        <v>65</v>
      </c>
      <c r="L112" s="19">
        <f>COUNT(L65:L69,L61:L63,L58:L59,L53:L56,L49:L51,L45:L48,L18,L15,L27,L43)</f>
        <v>25</v>
      </c>
      <c r="M112" s="19">
        <f>COUNT(M15,M18,M27,M43)</f>
        <v>4</v>
      </c>
    </row>
    <row r="113" spans="3:13" x14ac:dyDescent="0.25">
      <c r="D113" t="s">
        <v>69</v>
      </c>
      <c r="E113" s="2" t="s">
        <v>65</v>
      </c>
      <c r="F113">
        <f>(F108/97)*100</f>
        <v>19.587628865979383</v>
      </c>
      <c r="G113">
        <f>(G108/31)*100</f>
        <v>9.67741935483871</v>
      </c>
      <c r="I113" s="17"/>
      <c r="K113" t="s">
        <v>66</v>
      </c>
      <c r="L113">
        <f>COUNT(L40:L42,L38,L36,L19:L26,L16:L17,L9:L14,L44,L28:L34)</f>
        <v>29</v>
      </c>
      <c r="M113">
        <f>COUNT(L40:L42,L38,L36,L28:L34,L19:L26,L16:L17,L9:L14)</f>
        <v>28</v>
      </c>
    </row>
    <row r="114" spans="3:13" x14ac:dyDescent="0.25">
      <c r="C114" s="17"/>
      <c r="E114" t="s">
        <v>66</v>
      </c>
      <c r="F114">
        <f t="shared" ref="F114:F116" si="8">(F109/97)*100</f>
        <v>20.618556701030926</v>
      </c>
      <c r="G114">
        <f t="shared" ref="G114:G116" si="9">(G109/31)*100</f>
        <v>64.516129032258064</v>
      </c>
      <c r="I114" s="17"/>
      <c r="K114" t="s">
        <v>67</v>
      </c>
      <c r="L114">
        <f>COUNT(M101:M102,M92:M93,M89,M88,M83,M79,M77,M75:M76,M73,M70:M71,M60,M57,M52)</f>
        <v>17</v>
      </c>
      <c r="M114">
        <v>0</v>
      </c>
    </row>
    <row r="115" spans="3:13" x14ac:dyDescent="0.25">
      <c r="C115" s="17"/>
      <c r="E115" t="s">
        <v>67</v>
      </c>
      <c r="F115">
        <f t="shared" si="8"/>
        <v>20.618556701030926</v>
      </c>
      <c r="G115">
        <f t="shared" si="9"/>
        <v>9.67741935483871</v>
      </c>
      <c r="K115" s="2" t="s">
        <v>68</v>
      </c>
      <c r="L115">
        <f>COUNT(L103:L109,L94:L100,L90:L91,L84:L87,L80:L82,L78,L74,L72,L64,L39)</f>
        <v>28</v>
      </c>
      <c r="M115">
        <v>1</v>
      </c>
    </row>
    <row r="116" spans="3:13" x14ac:dyDescent="0.25">
      <c r="E116" s="2" t="s">
        <v>68</v>
      </c>
      <c r="F116">
        <f t="shared" si="8"/>
        <v>39.175257731958766</v>
      </c>
      <c r="G116">
        <f t="shared" si="9"/>
        <v>16.129032258064516</v>
      </c>
      <c r="I116" s="17"/>
    </row>
    <row r="117" spans="3:13" x14ac:dyDescent="0.25">
      <c r="I117" s="17"/>
      <c r="J117" t="s">
        <v>69</v>
      </c>
      <c r="K117" s="2" t="s">
        <v>65</v>
      </c>
      <c r="L117">
        <f>(L112/99)*100</f>
        <v>25.252525252525253</v>
      </c>
      <c r="M117">
        <f>(M112/33)*100</f>
        <v>12.121212121212121</v>
      </c>
    </row>
    <row r="118" spans="3:13" x14ac:dyDescent="0.25">
      <c r="E118" t="s">
        <v>70</v>
      </c>
      <c r="F118">
        <f>SUM(F113:F116)</f>
        <v>100</v>
      </c>
      <c r="G118">
        <f>SUM(G113:G116)</f>
        <v>99.999999999999986</v>
      </c>
      <c r="K118" t="s">
        <v>66</v>
      </c>
      <c r="L118">
        <f t="shared" ref="L118:L119" si="10">(L113/99)*100</f>
        <v>29.292929292929294</v>
      </c>
      <c r="M118">
        <f t="shared" ref="M118:M120" si="11">(M113/33)*100</f>
        <v>84.848484848484844</v>
      </c>
    </row>
    <row r="119" spans="3:13" x14ac:dyDescent="0.25">
      <c r="I119" s="17"/>
      <c r="K119" t="s">
        <v>67</v>
      </c>
      <c r="L119">
        <f t="shared" si="10"/>
        <v>17.171717171717169</v>
      </c>
      <c r="M119">
        <f t="shared" si="11"/>
        <v>0</v>
      </c>
    </row>
    <row r="120" spans="3:13" x14ac:dyDescent="0.25">
      <c r="I120" s="17"/>
      <c r="K120" s="2" t="s">
        <v>68</v>
      </c>
      <c r="L120">
        <f>(L115/99)*100</f>
        <v>28.28282828282828</v>
      </c>
      <c r="M120">
        <f t="shared" si="11"/>
        <v>3.0303030303030303</v>
      </c>
    </row>
    <row r="121" spans="3:13" x14ac:dyDescent="0.25">
      <c r="E121">
        <f>33+31</f>
        <v>64</v>
      </c>
    </row>
    <row r="122" spans="3:13" x14ac:dyDescent="0.25">
      <c r="I122" s="17"/>
      <c r="K122" t="s">
        <v>70</v>
      </c>
      <c r="L122">
        <f>SUM(L117:L120)</f>
        <v>99.999999999999986</v>
      </c>
      <c r="M122">
        <f>SUM(M117:M120)</f>
        <v>100</v>
      </c>
    </row>
    <row r="123" spans="3:13" x14ac:dyDescent="0.25">
      <c r="D123" t="s">
        <v>2</v>
      </c>
      <c r="F123" s="2" t="s">
        <v>65</v>
      </c>
      <c r="G123" s="19">
        <f>G108+M112</f>
        <v>7</v>
      </c>
      <c r="H123">
        <f>(G123/64)*100</f>
        <v>10.9375</v>
      </c>
      <c r="I123" s="17"/>
      <c r="J123" s="2"/>
      <c r="K123" s="2"/>
    </row>
    <row r="124" spans="3:13" x14ac:dyDescent="0.25">
      <c r="F124" t="s">
        <v>66</v>
      </c>
      <c r="G124" s="19">
        <f t="shared" ref="G124:G127" si="12">G109+M113</f>
        <v>48</v>
      </c>
      <c r="H124" s="37">
        <f t="shared" ref="H124:H126" si="13">(G124/64)*100</f>
        <v>75</v>
      </c>
      <c r="J124" s="2"/>
      <c r="K124" s="2"/>
    </row>
    <row r="125" spans="3:13" x14ac:dyDescent="0.25">
      <c r="F125" t="s">
        <v>67</v>
      </c>
      <c r="G125" s="19">
        <f t="shared" si="12"/>
        <v>3</v>
      </c>
      <c r="H125">
        <f t="shared" si="13"/>
        <v>4.6875</v>
      </c>
      <c r="I125" s="17"/>
      <c r="J125" s="2"/>
      <c r="K125" s="2"/>
    </row>
    <row r="126" spans="3:13" x14ac:dyDescent="0.25">
      <c r="F126" s="2" t="s">
        <v>68</v>
      </c>
      <c r="G126" s="19">
        <f t="shared" si="12"/>
        <v>6</v>
      </c>
      <c r="H126">
        <f t="shared" si="13"/>
        <v>9.375</v>
      </c>
      <c r="I126" s="17"/>
      <c r="J126" s="2"/>
      <c r="K126" s="2"/>
    </row>
    <row r="127" spans="3:13" x14ac:dyDescent="0.25">
      <c r="G127" s="19">
        <f t="shared" si="12"/>
        <v>0</v>
      </c>
      <c r="I127" s="17"/>
      <c r="J127" s="2"/>
      <c r="K127" s="2"/>
    </row>
    <row r="128" spans="3:13" x14ac:dyDescent="0.25">
      <c r="J128" s="2"/>
      <c r="K128" s="2"/>
    </row>
    <row r="129" spans="10:11" x14ac:dyDescent="0.25">
      <c r="J129" s="2"/>
      <c r="K129" s="2"/>
    </row>
    <row r="130" spans="10:11" x14ac:dyDescent="0.25">
      <c r="J130" s="2"/>
      <c r="K130" s="2"/>
    </row>
  </sheetData>
  <mergeCells count="2">
    <mergeCell ref="F7:G7"/>
    <mergeCell ref="L7:M7"/>
  </mergeCells>
  <conditionalFormatting sqref="F1:F106 F119:F122 F127:F1048576">
    <cfRule type="cellIs" dxfId="6" priority="5" operator="greaterThan">
      <formula>1</formula>
    </cfRule>
  </conditionalFormatting>
  <conditionalFormatting sqref="G1:G106 G119:G1048576">
    <cfRule type="cellIs" dxfId="5" priority="4" operator="greaterThan">
      <formula>1</formula>
    </cfRule>
  </conditionalFormatting>
  <conditionalFormatting sqref="L9:M109">
    <cfRule type="cellIs" dxfId="4" priority="1" operator="greaterThan">
      <formula>1</formula>
    </cfRule>
  </conditionalFormatting>
  <conditionalFormatting sqref="L7:L8">
    <cfRule type="cellIs" dxfId="3" priority="3" operator="greaterThan">
      <formula>1</formula>
    </cfRule>
  </conditionalFormatting>
  <conditionalFormatting sqref="M7:M8">
    <cfRule type="cellIs" dxfId="2" priority="2" operator="greaterThan">
      <formula>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17"/>
  <sheetViews>
    <sheetView zoomScale="69" workbookViewId="0">
      <selection sqref="A1:J3"/>
    </sheetView>
  </sheetViews>
  <sheetFormatPr defaultColWidth="11" defaultRowHeight="15.75" x14ac:dyDescent="0.25"/>
  <sheetData>
    <row r="1" spans="1:50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</row>
    <row r="2" spans="1:50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</row>
    <row r="3" spans="1:50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</row>
    <row r="4" spans="1:50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6" spans="1:50" x14ac:dyDescent="0.25">
      <c r="F6" s="23" t="s">
        <v>95</v>
      </c>
      <c r="G6" s="23"/>
      <c r="M6" s="23" t="s">
        <v>95</v>
      </c>
      <c r="N6" s="23"/>
    </row>
    <row r="7" spans="1:50" x14ac:dyDescent="0.25">
      <c r="C7" s="5" t="s">
        <v>56</v>
      </c>
      <c r="D7" t="s">
        <v>57</v>
      </c>
      <c r="E7" t="s">
        <v>58</v>
      </c>
      <c r="F7" t="s">
        <v>57</v>
      </c>
      <c r="G7" t="s">
        <v>58</v>
      </c>
      <c r="J7" s="5" t="s">
        <v>96</v>
      </c>
      <c r="K7" t="s">
        <v>57</v>
      </c>
      <c r="L7" t="s">
        <v>58</v>
      </c>
      <c r="M7" t="s">
        <v>57</v>
      </c>
      <c r="N7" t="s">
        <v>58</v>
      </c>
    </row>
    <row r="8" spans="1:50" x14ac:dyDescent="0.25">
      <c r="B8" s="64" t="s">
        <v>97</v>
      </c>
      <c r="C8">
        <v>1</v>
      </c>
      <c r="D8" s="65">
        <v>26273</v>
      </c>
      <c r="E8" s="65">
        <v>35174</v>
      </c>
      <c r="F8" s="66">
        <f>D8/$D$108</f>
        <v>0.74473261756710663</v>
      </c>
      <c r="G8" s="66">
        <f>E8/$E$108</f>
        <v>1.0050738503828485</v>
      </c>
      <c r="I8" s="64" t="s">
        <v>97</v>
      </c>
      <c r="J8">
        <v>1</v>
      </c>
      <c r="K8" s="65">
        <v>23454</v>
      </c>
      <c r="L8" s="65">
        <v>20175</v>
      </c>
      <c r="M8" s="66">
        <f>K8/$K$108</f>
        <v>0.50359998864379474</v>
      </c>
      <c r="N8" s="66">
        <f>L8/$L$108</f>
        <v>0.64402685706381213</v>
      </c>
    </row>
    <row r="9" spans="1:50" x14ac:dyDescent="0.25">
      <c r="C9">
        <v>2</v>
      </c>
      <c r="D9" s="65">
        <v>28810</v>
      </c>
      <c r="E9" s="65">
        <v>27730</v>
      </c>
      <c r="F9" s="66">
        <f t="shared" ref="F9:F72" si="0">D9/$D$108</f>
        <v>0.81664624184936407</v>
      </c>
      <c r="G9" s="66">
        <f t="shared" ref="G9:G72" si="1">E9/$E$108</f>
        <v>0.7923664602011824</v>
      </c>
      <c r="J9">
        <v>2</v>
      </c>
      <c r="K9" s="65">
        <v>21536</v>
      </c>
      <c r="L9" s="65">
        <v>19195</v>
      </c>
      <c r="M9" s="66">
        <f t="shared" ref="M9:M72" si="2">K9/$K$108</f>
        <v>0.46241704423265811</v>
      </c>
      <c r="N9" s="66">
        <f t="shared" ref="N9:N72" si="3">L9/$L$108</f>
        <v>0.61274327243320315</v>
      </c>
    </row>
    <row r="10" spans="1:50" x14ac:dyDescent="0.25">
      <c r="C10">
        <v>3</v>
      </c>
      <c r="D10" s="65">
        <v>28087</v>
      </c>
      <c r="E10" s="65">
        <v>37788</v>
      </c>
      <c r="F10" s="66">
        <f t="shared" si="0"/>
        <v>0.79615213449576838</v>
      </c>
      <c r="G10" s="66">
        <f t="shared" si="1"/>
        <v>1.0797671762741536</v>
      </c>
      <c r="J10">
        <v>3</v>
      </c>
      <c r="K10" s="65">
        <v>28509</v>
      </c>
      <c r="L10" s="65">
        <v>23935</v>
      </c>
      <c r="M10" s="66">
        <f t="shared" si="2"/>
        <v>0.61214002201099793</v>
      </c>
      <c r="N10" s="66">
        <f t="shared" si="3"/>
        <v>0.7640536715649241</v>
      </c>
    </row>
    <row r="11" spans="1:50" x14ac:dyDescent="0.25">
      <c r="C11">
        <v>4</v>
      </c>
      <c r="D11" s="65">
        <v>22380</v>
      </c>
      <c r="E11" s="65">
        <v>28993</v>
      </c>
      <c r="F11" s="66">
        <f t="shared" si="0"/>
        <v>0.63438191227312624</v>
      </c>
      <c r="G11" s="66">
        <f t="shared" si="1"/>
        <v>0.82845585216779227</v>
      </c>
      <c r="J11">
        <v>4</v>
      </c>
      <c r="K11" s="65">
        <v>29293</v>
      </c>
      <c r="L11" s="65">
        <v>22886</v>
      </c>
      <c r="M11" s="66">
        <f t="shared" si="2"/>
        <v>0.62897392629584203</v>
      </c>
      <c r="N11" s="66">
        <f t="shared" si="3"/>
        <v>0.73056746720011922</v>
      </c>
    </row>
    <row r="12" spans="1:50" x14ac:dyDescent="0.25">
      <c r="C12">
        <v>5</v>
      </c>
      <c r="D12" s="65">
        <v>19233</v>
      </c>
      <c r="E12" s="65">
        <v>25351</v>
      </c>
      <c r="F12" s="66">
        <f t="shared" si="0"/>
        <v>0.5451772707215834</v>
      </c>
      <c r="G12" s="66">
        <f t="shared" si="1"/>
        <v>0.72438810431158218</v>
      </c>
      <c r="J12">
        <v>5</v>
      </c>
      <c r="K12" s="65">
        <v>32321</v>
      </c>
      <c r="L12" s="65">
        <v>26821</v>
      </c>
      <c r="M12" s="66">
        <f t="shared" si="2"/>
        <v>0.69399058723271467</v>
      </c>
      <c r="N12" s="66">
        <f t="shared" si="3"/>
        <v>0.85618063609955419</v>
      </c>
    </row>
    <row r="13" spans="1:50" x14ac:dyDescent="0.25">
      <c r="C13">
        <v>6</v>
      </c>
      <c r="D13" s="65">
        <v>21613</v>
      </c>
      <c r="E13" s="65">
        <v>23971</v>
      </c>
      <c r="F13" s="66">
        <f t="shared" si="0"/>
        <v>0.61264058400174615</v>
      </c>
      <c r="G13" s="66">
        <f t="shared" si="1"/>
        <v>0.68495551451433623</v>
      </c>
      <c r="J13">
        <v>6</v>
      </c>
      <c r="K13" s="65">
        <v>24668</v>
      </c>
      <c r="L13" s="65">
        <v>26327</v>
      </c>
      <c r="M13" s="66">
        <f t="shared" si="2"/>
        <v>0.52966677410527541</v>
      </c>
      <c r="N13" s="66">
        <f t="shared" si="3"/>
        <v>0.8404111556837166</v>
      </c>
    </row>
    <row r="14" spans="1:50" x14ac:dyDescent="0.25">
      <c r="C14">
        <v>7</v>
      </c>
      <c r="D14" s="65">
        <v>23030</v>
      </c>
      <c r="E14" s="65">
        <v>22757</v>
      </c>
      <c r="F14" s="66">
        <f t="shared" si="0"/>
        <v>0.65280676674039761</v>
      </c>
      <c r="G14" s="66">
        <f t="shared" si="1"/>
        <v>0.65026626522893283</v>
      </c>
      <c r="J14">
        <v>7</v>
      </c>
      <c r="K14" s="65">
        <v>27036</v>
      </c>
      <c r="L14" s="65">
        <v>25483</v>
      </c>
      <c r="M14" s="66">
        <f t="shared" si="2"/>
        <v>0.58051203602684553</v>
      </c>
      <c r="N14" s="66">
        <f t="shared" si="3"/>
        <v>0.81346896647123301</v>
      </c>
    </row>
    <row r="15" spans="1:50" x14ac:dyDescent="0.25">
      <c r="C15">
        <v>8</v>
      </c>
      <c r="D15" s="65">
        <v>23789</v>
      </c>
      <c r="E15" s="65">
        <v>33472</v>
      </c>
      <c r="F15" s="66">
        <f t="shared" si="0"/>
        <v>0.67432132757218055</v>
      </c>
      <c r="G15" s="66">
        <f t="shared" si="1"/>
        <v>0.95644032296624515</v>
      </c>
      <c r="J15">
        <v>8</v>
      </c>
      <c r="K15" s="65">
        <v>29431</v>
      </c>
      <c r="L15" s="65">
        <v>26336</v>
      </c>
      <c r="M15" s="66">
        <f t="shared" si="2"/>
        <v>0.63193703699904169</v>
      </c>
      <c r="N15" s="66">
        <f t="shared" si="3"/>
        <v>0.84069845390991604</v>
      </c>
    </row>
    <row r="16" spans="1:50" x14ac:dyDescent="0.25">
      <c r="C16">
        <v>9</v>
      </c>
      <c r="D16" s="65">
        <v>22555</v>
      </c>
      <c r="E16" s="65">
        <v>24106</v>
      </c>
      <c r="F16" s="66">
        <f t="shared" si="0"/>
        <v>0.63934245001431467</v>
      </c>
      <c r="G16" s="66">
        <f t="shared" si="1"/>
        <v>0.68881305047276242</v>
      </c>
      <c r="J16">
        <v>9</v>
      </c>
      <c r="K16" s="65">
        <v>25749</v>
      </c>
      <c r="L16" s="65">
        <v>23116</v>
      </c>
      <c r="M16" s="66">
        <f t="shared" si="2"/>
        <v>0.55287780794700569</v>
      </c>
      <c r="N16" s="66">
        <f t="shared" si="3"/>
        <v>0.73790953298077233</v>
      </c>
    </row>
    <row r="17" spans="3:14" x14ac:dyDescent="0.25">
      <c r="C17">
        <v>10</v>
      </c>
      <c r="D17" s="65">
        <v>25320</v>
      </c>
      <c r="E17" s="65">
        <v>32055</v>
      </c>
      <c r="F17" s="66">
        <f t="shared" si="0"/>
        <v>0.71771894632509192</v>
      </c>
      <c r="G17" s="66">
        <f t="shared" si="1"/>
        <v>0.91595048257298595</v>
      </c>
      <c r="J17">
        <v>10</v>
      </c>
      <c r="K17" s="65">
        <v>22167</v>
      </c>
      <c r="L17" s="65">
        <v>20625</v>
      </c>
      <c r="M17" s="66">
        <f t="shared" si="2"/>
        <v>0.4759657605639549</v>
      </c>
      <c r="N17" s="66">
        <f t="shared" si="3"/>
        <v>0.65839176837378566</v>
      </c>
    </row>
    <row r="18" spans="3:14" x14ac:dyDescent="0.25">
      <c r="C18">
        <v>11</v>
      </c>
      <c r="D18" s="65">
        <v>24052</v>
      </c>
      <c r="E18" s="65">
        <v>28313</v>
      </c>
      <c r="F18" s="66">
        <f t="shared" si="0"/>
        <v>0.681776307148938</v>
      </c>
      <c r="G18" s="66">
        <f t="shared" si="1"/>
        <v>0.80902530067349721</v>
      </c>
      <c r="J18">
        <v>11</v>
      </c>
      <c r="K18" s="65">
        <v>23668</v>
      </c>
      <c r="L18" s="65">
        <v>21346</v>
      </c>
      <c r="M18" s="66">
        <f t="shared" si="2"/>
        <v>0.50819495741542309</v>
      </c>
      <c r="N18" s="66">
        <f t="shared" si="3"/>
        <v>0.6814075484948765</v>
      </c>
    </row>
    <row r="19" spans="3:14" x14ac:dyDescent="0.25">
      <c r="C19">
        <v>12</v>
      </c>
      <c r="D19" s="65">
        <v>25409</v>
      </c>
      <c r="E19" s="65">
        <v>29875</v>
      </c>
      <c r="F19" s="66">
        <f t="shared" si="0"/>
        <v>0.72024173409061054</v>
      </c>
      <c r="G19" s="66">
        <f t="shared" si="1"/>
        <v>0.85365842042951046</v>
      </c>
      <c r="J19">
        <v>12</v>
      </c>
      <c r="K19" s="65">
        <v>26000</v>
      </c>
      <c r="L19" s="65">
        <v>23020</v>
      </c>
      <c r="M19" s="66">
        <f t="shared" si="2"/>
        <v>0.55826723393615862</v>
      </c>
      <c r="N19" s="66">
        <f t="shared" si="3"/>
        <v>0.73484501856797801</v>
      </c>
    </row>
    <row r="20" spans="3:14" x14ac:dyDescent="0.25">
      <c r="C20">
        <v>13</v>
      </c>
      <c r="D20" s="65">
        <v>24329</v>
      </c>
      <c r="E20" s="65">
        <v>37805</v>
      </c>
      <c r="F20" s="66">
        <f t="shared" si="0"/>
        <v>0.68962812974499055</v>
      </c>
      <c r="G20" s="66">
        <f t="shared" si="1"/>
        <v>1.0802529400615111</v>
      </c>
      <c r="J20">
        <v>13</v>
      </c>
      <c r="K20" s="65">
        <v>23665</v>
      </c>
      <c r="L20" s="65">
        <v>19826</v>
      </c>
      <c r="M20" s="66">
        <f t="shared" si="2"/>
        <v>0.50813054196535357</v>
      </c>
      <c r="N20" s="66">
        <f t="shared" si="3"/>
        <v>0.63288607029229937</v>
      </c>
    </row>
    <row r="21" spans="3:14" x14ac:dyDescent="0.25">
      <c r="C21">
        <v>14</v>
      </c>
      <c r="D21" s="65">
        <v>20928</v>
      </c>
      <c r="E21" s="65">
        <v>28725</v>
      </c>
      <c r="F21" s="66">
        <f t="shared" si="0"/>
        <v>0.59322362198623713</v>
      </c>
      <c r="G21" s="66">
        <f t="shared" si="1"/>
        <v>0.82079792893180537</v>
      </c>
      <c r="J21">
        <v>14</v>
      </c>
      <c r="K21" s="65">
        <v>21264</v>
      </c>
      <c r="L21" s="65">
        <v>19415</v>
      </c>
      <c r="M21" s="66">
        <f t="shared" si="2"/>
        <v>0.45657671009301831</v>
      </c>
      <c r="N21" s="66">
        <f t="shared" si="3"/>
        <v>0.61976611796252357</v>
      </c>
    </row>
    <row r="22" spans="3:14" x14ac:dyDescent="0.25">
      <c r="C22">
        <v>15</v>
      </c>
      <c r="D22" s="65">
        <v>26057</v>
      </c>
      <c r="E22" s="65">
        <v>35075</v>
      </c>
      <c r="F22" s="66">
        <f t="shared" si="0"/>
        <v>0.7386098966979826</v>
      </c>
      <c r="G22" s="66">
        <f t="shared" si="1"/>
        <v>1.0022449906800026</v>
      </c>
      <c r="J22">
        <v>15</v>
      </c>
      <c r="K22" s="65">
        <v>20739</v>
      </c>
      <c r="L22" s="65">
        <v>20522</v>
      </c>
      <c r="M22" s="66">
        <f t="shared" si="2"/>
        <v>0.44530400633084588</v>
      </c>
      <c r="N22" s="66">
        <f t="shared" si="3"/>
        <v>0.65510379978505839</v>
      </c>
    </row>
    <row r="23" spans="3:14" x14ac:dyDescent="0.25">
      <c r="C23">
        <v>16</v>
      </c>
      <c r="D23" s="65">
        <v>21097</v>
      </c>
      <c r="E23" s="65">
        <v>28023</v>
      </c>
      <c r="F23" s="66">
        <f t="shared" si="0"/>
        <v>0.59801408414772761</v>
      </c>
      <c r="G23" s="66">
        <f t="shared" si="1"/>
        <v>0.800738741947989</v>
      </c>
      <c r="J23">
        <v>16</v>
      </c>
      <c r="K23" s="65">
        <v>25812</v>
      </c>
      <c r="L23" s="65">
        <v>22490</v>
      </c>
      <c r="M23" s="66">
        <f t="shared" si="2"/>
        <v>0.55423053239846642</v>
      </c>
      <c r="N23" s="66">
        <f t="shared" si="3"/>
        <v>0.71792634524734256</v>
      </c>
    </row>
    <row r="24" spans="3:14" x14ac:dyDescent="0.25">
      <c r="C24">
        <v>17</v>
      </c>
      <c r="D24" s="65">
        <v>21186</v>
      </c>
      <c r="E24" s="65">
        <v>28612</v>
      </c>
      <c r="F24" s="66">
        <f t="shared" si="0"/>
        <v>0.60053687191324634</v>
      </c>
      <c r="G24" s="66">
        <f t="shared" si="1"/>
        <v>0.81756902846290047</v>
      </c>
      <c r="J24">
        <v>17</v>
      </c>
      <c r="K24" s="65">
        <v>25619</v>
      </c>
      <c r="L24" s="65">
        <v>19824</v>
      </c>
      <c r="M24" s="66">
        <f t="shared" si="2"/>
        <v>0.55008647177732484</v>
      </c>
      <c r="N24" s="66">
        <f t="shared" si="3"/>
        <v>0.63282222624203277</v>
      </c>
    </row>
    <row r="25" spans="3:14" x14ac:dyDescent="0.25">
      <c r="C25">
        <v>18</v>
      </c>
      <c r="D25" s="65">
        <v>23892</v>
      </c>
      <c r="E25" s="65">
        <v>31494</v>
      </c>
      <c r="F25" s="66">
        <f t="shared" si="0"/>
        <v>0.67724095835699427</v>
      </c>
      <c r="G25" s="66">
        <f t="shared" si="1"/>
        <v>0.89992027759019255</v>
      </c>
      <c r="J25">
        <v>18</v>
      </c>
      <c r="K25" s="65">
        <v>23499</v>
      </c>
      <c r="L25" s="65">
        <v>21469</v>
      </c>
      <c r="M25" s="66">
        <f t="shared" si="2"/>
        <v>0.50456622039483812</v>
      </c>
      <c r="N25" s="66">
        <f t="shared" si="3"/>
        <v>0.68533395758626925</v>
      </c>
    </row>
    <row r="26" spans="3:14" x14ac:dyDescent="0.25">
      <c r="C26">
        <v>19</v>
      </c>
      <c r="D26" s="65">
        <v>16959</v>
      </c>
      <c r="E26" s="65">
        <v>23689</v>
      </c>
      <c r="F26" s="66">
        <f t="shared" si="0"/>
        <v>0.48071862601608345</v>
      </c>
      <c r="G26" s="66">
        <f t="shared" si="1"/>
        <v>0.67689755051229028</v>
      </c>
      <c r="J26">
        <v>19</v>
      </c>
      <c r="K26" s="65">
        <v>24797</v>
      </c>
      <c r="L26" s="65">
        <v>20411</v>
      </c>
      <c r="M26" s="66">
        <f t="shared" si="2"/>
        <v>0.53243663845826639</v>
      </c>
      <c r="N26" s="66">
        <f t="shared" si="3"/>
        <v>0.65156045499526494</v>
      </c>
    </row>
    <row r="27" spans="3:14" x14ac:dyDescent="0.25">
      <c r="C27">
        <v>20</v>
      </c>
      <c r="D27" s="65">
        <v>21977</v>
      </c>
      <c r="E27" s="65">
        <v>29216</v>
      </c>
      <c r="F27" s="66">
        <f t="shared" si="0"/>
        <v>0.622958502503418</v>
      </c>
      <c r="G27" s="66">
        <f t="shared" si="1"/>
        <v>0.83482793008430378</v>
      </c>
      <c r="J27">
        <v>20</v>
      </c>
      <c r="K27" s="65">
        <v>26582</v>
      </c>
      <c r="L27" s="65">
        <v>22325</v>
      </c>
      <c r="M27" s="66">
        <f t="shared" si="2"/>
        <v>0.57076383124965258</v>
      </c>
      <c r="N27" s="66">
        <f t="shared" si="3"/>
        <v>0.71265921110035224</v>
      </c>
    </row>
    <row r="28" spans="3:14" x14ac:dyDescent="0.25">
      <c r="C28">
        <v>21</v>
      </c>
      <c r="D28" s="65">
        <v>26156</v>
      </c>
      <c r="E28" s="65">
        <v>41756</v>
      </c>
      <c r="F28" s="66">
        <f t="shared" si="0"/>
        <v>0.7414161437629978</v>
      </c>
      <c r="G28" s="66">
        <f t="shared" si="1"/>
        <v>1.1931501591114522</v>
      </c>
      <c r="J28">
        <v>21</v>
      </c>
      <c r="K28" s="65">
        <v>23590</v>
      </c>
      <c r="L28" s="65">
        <v>20263</v>
      </c>
      <c r="M28" s="66">
        <f t="shared" si="2"/>
        <v>0.50652015571361464</v>
      </c>
      <c r="N28" s="66">
        <f t="shared" si="3"/>
        <v>0.64683599527554025</v>
      </c>
    </row>
    <row r="29" spans="3:14" x14ac:dyDescent="0.25">
      <c r="C29">
        <v>22</v>
      </c>
      <c r="D29" s="65">
        <v>19787</v>
      </c>
      <c r="E29" s="65">
        <v>28103</v>
      </c>
      <c r="F29" s="66">
        <f t="shared" si="0"/>
        <v>0.56088091591368849</v>
      </c>
      <c r="G29" s="66">
        <f t="shared" si="1"/>
        <v>0.80302468918261194</v>
      </c>
      <c r="J29">
        <v>22</v>
      </c>
      <c r="K29" s="65">
        <v>21933</v>
      </c>
      <c r="L29" s="65">
        <v>24387</v>
      </c>
      <c r="M29" s="66">
        <f t="shared" si="2"/>
        <v>0.4709413554585295</v>
      </c>
      <c r="N29" s="66">
        <f t="shared" si="3"/>
        <v>0.77848242692516412</v>
      </c>
    </row>
    <row r="30" spans="3:14" x14ac:dyDescent="0.25">
      <c r="C30">
        <v>23</v>
      </c>
      <c r="D30" s="65">
        <v>19963</v>
      </c>
      <c r="E30" s="65">
        <v>29095</v>
      </c>
      <c r="F30" s="66">
        <f t="shared" si="0"/>
        <v>0.56586979958482664</v>
      </c>
      <c r="G30" s="66">
        <f t="shared" si="1"/>
        <v>0.83137043489193663</v>
      </c>
      <c r="J30">
        <v>23</v>
      </c>
      <c r="K30" s="65">
        <v>19312</v>
      </c>
      <c r="L30" s="65">
        <v>19735</v>
      </c>
      <c r="M30" s="66">
        <f t="shared" si="2"/>
        <v>0.41466372391442674</v>
      </c>
      <c r="N30" s="66">
        <f t="shared" si="3"/>
        <v>0.6299811660051714</v>
      </c>
    </row>
    <row r="31" spans="3:14" x14ac:dyDescent="0.25">
      <c r="C31">
        <v>24</v>
      </c>
      <c r="D31" s="65">
        <v>20625</v>
      </c>
      <c r="E31" s="65">
        <v>20580</v>
      </c>
      <c r="F31" s="66">
        <f t="shared" si="0"/>
        <v>0.58463480521149369</v>
      </c>
      <c r="G31" s="66">
        <f t="shared" si="1"/>
        <v>0.58805992610675561</v>
      </c>
      <c r="J31">
        <v>24</v>
      </c>
      <c r="K31" s="65">
        <v>21802</v>
      </c>
      <c r="L31" s="65">
        <v>24186</v>
      </c>
      <c r="M31" s="66">
        <f t="shared" si="2"/>
        <v>0.46812854747215882</v>
      </c>
      <c r="N31" s="66">
        <f t="shared" si="3"/>
        <v>0.77206609987337604</v>
      </c>
    </row>
    <row r="32" spans="3:14" x14ac:dyDescent="0.25">
      <c r="C32">
        <v>25</v>
      </c>
      <c r="D32" s="65">
        <v>34619</v>
      </c>
      <c r="E32" s="65">
        <v>35459</v>
      </c>
      <c r="F32" s="66">
        <f t="shared" si="0"/>
        <v>0.98130774892687034</v>
      </c>
      <c r="G32" s="66">
        <f t="shared" si="1"/>
        <v>1.0132175374061927</v>
      </c>
      <c r="J32">
        <v>25</v>
      </c>
      <c r="K32" s="65">
        <v>25650</v>
      </c>
      <c r="L32" s="65">
        <v>20484</v>
      </c>
      <c r="M32" s="66">
        <f t="shared" si="2"/>
        <v>0.55075209809471026</v>
      </c>
      <c r="N32" s="66">
        <f t="shared" si="3"/>
        <v>0.65389076282999392</v>
      </c>
    </row>
    <row r="33" spans="3:20" x14ac:dyDescent="0.25">
      <c r="C33">
        <v>26</v>
      </c>
      <c r="D33" s="65">
        <v>25982</v>
      </c>
      <c r="E33" s="65">
        <v>31353</v>
      </c>
      <c r="F33" s="66">
        <f t="shared" si="0"/>
        <v>0.73648395195175897</v>
      </c>
      <c r="G33" s="66">
        <f t="shared" si="1"/>
        <v>0.89589129558916958</v>
      </c>
      <c r="J33">
        <v>26</v>
      </c>
      <c r="K33" s="65">
        <v>29348</v>
      </c>
      <c r="L33" s="65">
        <v>22976</v>
      </c>
      <c r="M33" s="66">
        <f t="shared" si="2"/>
        <v>0.63015487621378397</v>
      </c>
      <c r="N33" s="66">
        <f t="shared" si="3"/>
        <v>0.73344044946211395</v>
      </c>
    </row>
    <row r="34" spans="3:20" x14ac:dyDescent="0.25">
      <c r="C34">
        <v>27</v>
      </c>
      <c r="D34" s="65">
        <v>25490</v>
      </c>
      <c r="E34" s="65">
        <v>25582</v>
      </c>
      <c r="F34" s="66">
        <f t="shared" si="0"/>
        <v>0.72253775441653212</v>
      </c>
      <c r="G34" s="66">
        <f t="shared" si="1"/>
        <v>0.73098877695155595</v>
      </c>
      <c r="J34">
        <v>27</v>
      </c>
      <c r="K34" s="65">
        <v>23946</v>
      </c>
      <c r="L34" s="65">
        <v>21951</v>
      </c>
      <c r="M34" s="66">
        <f t="shared" si="2"/>
        <v>0.51416412245520204</v>
      </c>
      <c r="N34" s="66">
        <f t="shared" si="3"/>
        <v>0.70072037370050755</v>
      </c>
    </row>
    <row r="35" spans="3:20" x14ac:dyDescent="0.25">
      <c r="C35">
        <v>28</v>
      </c>
      <c r="D35" s="65">
        <v>22573</v>
      </c>
      <c r="E35" s="65">
        <v>30616</v>
      </c>
      <c r="F35" s="66">
        <f t="shared" si="0"/>
        <v>0.63985267675340829</v>
      </c>
      <c r="G35" s="66">
        <f t="shared" si="1"/>
        <v>0.87483200669020555</v>
      </c>
      <c r="J35" s="44">
        <v>28</v>
      </c>
      <c r="K35" s="65">
        <v>23494</v>
      </c>
      <c r="L35" s="65">
        <v>20692</v>
      </c>
      <c r="M35" s="66">
        <f t="shared" si="2"/>
        <v>0.50445886131138884</v>
      </c>
      <c r="N35" s="66">
        <f t="shared" si="3"/>
        <v>0.66053054405771505</v>
      </c>
      <c r="T35" t="s">
        <v>3</v>
      </c>
    </row>
    <row r="36" spans="3:20" x14ac:dyDescent="0.25">
      <c r="C36" s="44">
        <v>29</v>
      </c>
      <c r="D36" s="67">
        <v>20811</v>
      </c>
      <c r="E36" s="67">
        <v>25231</v>
      </c>
      <c r="F36" s="66">
        <f t="shared" si="0"/>
        <v>0.5899071481821283</v>
      </c>
      <c r="G36" s="66">
        <f t="shared" si="1"/>
        <v>0.72095918345964782</v>
      </c>
      <c r="J36" s="44">
        <v>29</v>
      </c>
      <c r="K36" s="65">
        <v>25655</v>
      </c>
      <c r="L36" s="65">
        <v>21491</v>
      </c>
      <c r="M36" s="66">
        <f t="shared" si="2"/>
        <v>0.55085945717815954</v>
      </c>
      <c r="N36" s="66">
        <f t="shared" si="3"/>
        <v>0.68603624213920134</v>
      </c>
      <c r="Q36" t="s">
        <v>97</v>
      </c>
      <c r="R36" t="s">
        <v>98</v>
      </c>
      <c r="S36">
        <v>1</v>
      </c>
      <c r="T36">
        <f>(S36/$S$40)*100</f>
        <v>1.6666666666666667</v>
      </c>
    </row>
    <row r="37" spans="3:20" x14ac:dyDescent="0.25">
      <c r="C37" s="35">
        <v>30</v>
      </c>
      <c r="D37" s="68">
        <v>20361</v>
      </c>
      <c r="E37" s="68">
        <v>22886</v>
      </c>
      <c r="F37" s="66">
        <f t="shared" si="0"/>
        <v>0.57715147970478653</v>
      </c>
      <c r="G37" s="66">
        <f t="shared" si="1"/>
        <v>0.65395235514476235</v>
      </c>
      <c r="J37" s="35">
        <v>30</v>
      </c>
      <c r="K37" s="68">
        <v>21607</v>
      </c>
      <c r="L37" s="68">
        <v>18487</v>
      </c>
      <c r="M37" s="66">
        <f t="shared" si="2"/>
        <v>0.46394154321763764</v>
      </c>
      <c r="N37" s="66">
        <f t="shared" si="3"/>
        <v>0.59014247863884484</v>
      </c>
      <c r="R37" t="s">
        <v>66</v>
      </c>
      <c r="S37">
        <v>1</v>
      </c>
    </row>
    <row r="38" spans="3:20" x14ac:dyDescent="0.25">
      <c r="C38">
        <v>31</v>
      </c>
      <c r="D38" s="2">
        <v>27775</v>
      </c>
      <c r="E38" s="2">
        <v>38160</v>
      </c>
      <c r="F38" s="66">
        <f t="shared" si="0"/>
        <v>0.78730820435147819</v>
      </c>
      <c r="G38" s="66">
        <f t="shared" si="1"/>
        <v>1.0903968309151504</v>
      </c>
      <c r="J38" s="44">
        <v>31</v>
      </c>
      <c r="K38" s="2">
        <v>34388</v>
      </c>
      <c r="L38" s="2">
        <v>30584</v>
      </c>
      <c r="M38" s="66">
        <f t="shared" si="2"/>
        <v>0.73837283233063933</v>
      </c>
      <c r="N38" s="66">
        <f t="shared" si="3"/>
        <v>0.97630321667606601</v>
      </c>
      <c r="R38" t="s">
        <v>99</v>
      </c>
      <c r="S38">
        <v>5</v>
      </c>
    </row>
    <row r="39" spans="3:20" x14ac:dyDescent="0.25">
      <c r="C39">
        <v>32</v>
      </c>
      <c r="D39" s="2">
        <v>34788</v>
      </c>
      <c r="E39" s="2">
        <v>40907</v>
      </c>
      <c r="F39" s="66">
        <f t="shared" si="0"/>
        <v>0.98609821108836082</v>
      </c>
      <c r="G39" s="66">
        <f t="shared" si="1"/>
        <v>1.168890544084016</v>
      </c>
      <c r="J39" s="44">
        <v>32</v>
      </c>
      <c r="K39" s="2">
        <v>37702</v>
      </c>
      <c r="L39" s="2">
        <v>34513</v>
      </c>
      <c r="M39" s="66">
        <f t="shared" si="2"/>
        <v>0.80953043284080961</v>
      </c>
      <c r="N39" s="66">
        <f t="shared" si="3"/>
        <v>1.1017248534247013</v>
      </c>
      <c r="R39" t="s">
        <v>100</v>
      </c>
      <c r="S39">
        <f>COUNT(M8:M37,F11:F19,F21,F23:F27,F29:F31,F33:F37)</f>
        <v>53</v>
      </c>
    </row>
    <row r="40" spans="3:20" x14ac:dyDescent="0.25">
      <c r="C40">
        <v>33</v>
      </c>
      <c r="D40" s="2">
        <v>37358</v>
      </c>
      <c r="E40" s="2">
        <v>41778</v>
      </c>
      <c r="F40" s="66">
        <f t="shared" si="0"/>
        <v>1.0589472510589566</v>
      </c>
      <c r="G40" s="66">
        <f t="shared" si="1"/>
        <v>1.1937787946009737</v>
      </c>
      <c r="J40" s="44">
        <v>33</v>
      </c>
      <c r="K40" s="2">
        <v>37360</v>
      </c>
      <c r="L40" s="2">
        <v>34967</v>
      </c>
      <c r="M40" s="66">
        <f t="shared" si="2"/>
        <v>0.80218707153288016</v>
      </c>
      <c r="N40" s="66">
        <f t="shared" si="3"/>
        <v>1.116217452835208</v>
      </c>
      <c r="S40">
        <f>SUM(S36:S39)</f>
        <v>60</v>
      </c>
    </row>
    <row r="41" spans="3:20" x14ac:dyDescent="0.25">
      <c r="C41">
        <v>34</v>
      </c>
      <c r="D41" s="2">
        <v>33153</v>
      </c>
      <c r="E41" s="2">
        <v>39161</v>
      </c>
      <c r="F41" s="66">
        <f t="shared" si="0"/>
        <v>0.93975261562068613</v>
      </c>
      <c r="G41" s="66">
        <f t="shared" si="1"/>
        <v>1.11899974568837</v>
      </c>
      <c r="J41" s="44">
        <v>34</v>
      </c>
      <c r="K41" s="2">
        <v>34915</v>
      </c>
      <c r="L41" s="2">
        <v>31004</v>
      </c>
      <c r="M41" s="66">
        <f t="shared" si="2"/>
        <v>0.74968847972619146</v>
      </c>
      <c r="N41" s="66">
        <f t="shared" si="3"/>
        <v>0.98971046723204126</v>
      </c>
    </row>
    <row r="42" spans="3:20" x14ac:dyDescent="0.25">
      <c r="C42">
        <v>35</v>
      </c>
      <c r="D42" s="2">
        <v>31708</v>
      </c>
      <c r="E42" s="2">
        <v>44932</v>
      </c>
      <c r="F42" s="66">
        <f t="shared" si="0"/>
        <v>0.89879274684344446</v>
      </c>
      <c r="G42" s="66">
        <f t="shared" si="1"/>
        <v>1.2839022643259836</v>
      </c>
      <c r="J42" s="44">
        <v>35</v>
      </c>
      <c r="K42" s="2">
        <v>46342</v>
      </c>
      <c r="L42" s="2">
        <v>33098</v>
      </c>
      <c r="M42" s="66">
        <f t="shared" si="2"/>
        <v>0.99504692904113312</v>
      </c>
      <c r="N42" s="66">
        <f t="shared" si="3"/>
        <v>1.0565551878611179</v>
      </c>
    </row>
    <row r="43" spans="3:20" x14ac:dyDescent="0.25">
      <c r="C43">
        <v>36</v>
      </c>
      <c r="D43" s="2">
        <v>34667</v>
      </c>
      <c r="E43" s="2">
        <v>39617</v>
      </c>
      <c r="F43" s="66">
        <f t="shared" si="0"/>
        <v>0.98266835356445337</v>
      </c>
      <c r="G43" s="66">
        <f t="shared" si="1"/>
        <v>1.132029644925721</v>
      </c>
      <c r="J43" s="44">
        <v>36</v>
      </c>
      <c r="K43" s="2">
        <v>37273</v>
      </c>
      <c r="L43" s="2">
        <v>32200</v>
      </c>
      <c r="M43" s="66">
        <f t="shared" si="2"/>
        <v>0.80031902348086303</v>
      </c>
      <c r="N43" s="66">
        <f t="shared" si="3"/>
        <v>1.0278892092914376</v>
      </c>
    </row>
    <row r="44" spans="3:20" x14ac:dyDescent="0.25">
      <c r="C44">
        <v>37</v>
      </c>
      <c r="D44" s="2">
        <v>28699</v>
      </c>
      <c r="E44" s="2">
        <v>36804</v>
      </c>
      <c r="F44" s="66">
        <f t="shared" si="0"/>
        <v>0.81349984362495309</v>
      </c>
      <c r="G44" s="66">
        <f t="shared" si="1"/>
        <v>1.0516500252882912</v>
      </c>
      <c r="J44" s="44">
        <v>37</v>
      </c>
      <c r="K44" s="2">
        <v>34920</v>
      </c>
      <c r="L44" s="2">
        <v>36225</v>
      </c>
      <c r="M44" s="66">
        <f t="shared" si="2"/>
        <v>0.74979583880964074</v>
      </c>
      <c r="N44" s="66">
        <f t="shared" si="3"/>
        <v>1.1563753604528673</v>
      </c>
    </row>
    <row r="45" spans="3:20" x14ac:dyDescent="0.25">
      <c r="C45">
        <v>38</v>
      </c>
      <c r="D45" s="2">
        <v>39322</v>
      </c>
      <c r="E45" s="2">
        <v>38356</v>
      </c>
      <c r="F45" s="66">
        <f t="shared" si="0"/>
        <v>1.1146186574800656</v>
      </c>
      <c r="G45" s="66">
        <f t="shared" si="1"/>
        <v>1.0959974016399767</v>
      </c>
      <c r="J45" s="44">
        <v>38</v>
      </c>
      <c r="K45" s="2">
        <v>36981</v>
      </c>
      <c r="L45" s="2">
        <v>33034</v>
      </c>
      <c r="M45" s="66">
        <f t="shared" si="2"/>
        <v>0.79404925300742624</v>
      </c>
      <c r="N45" s="66">
        <f t="shared" si="3"/>
        <v>1.0545121782525884</v>
      </c>
    </row>
    <row r="46" spans="3:20" x14ac:dyDescent="0.25">
      <c r="C46">
        <v>39</v>
      </c>
      <c r="D46" s="2">
        <v>36162</v>
      </c>
      <c r="E46" s="2">
        <v>29378</v>
      </c>
      <c r="F46" s="66">
        <f t="shared" si="0"/>
        <v>1.0250455188391774</v>
      </c>
      <c r="G46" s="66">
        <f t="shared" si="1"/>
        <v>0.83945697323441526</v>
      </c>
      <c r="J46" s="44">
        <v>39</v>
      </c>
      <c r="K46" s="2">
        <v>39955</v>
      </c>
      <c r="L46" s="2">
        <v>39233</v>
      </c>
      <c r="M46" s="66">
        <f t="shared" si="2"/>
        <v>0.85790643584304682</v>
      </c>
      <c r="N46" s="66">
        <f t="shared" si="3"/>
        <v>1.2523968120537567</v>
      </c>
    </row>
    <row r="47" spans="3:20" x14ac:dyDescent="0.25">
      <c r="C47">
        <v>40</v>
      </c>
      <c r="D47" s="2">
        <v>41847</v>
      </c>
      <c r="E47" s="2">
        <v>43075</v>
      </c>
      <c r="F47" s="66">
        <f t="shared" si="0"/>
        <v>1.1861921306029273</v>
      </c>
      <c r="G47" s="66">
        <f t="shared" si="1"/>
        <v>1.2308397141422982</v>
      </c>
      <c r="J47" s="44">
        <v>40</v>
      </c>
      <c r="K47" s="2">
        <v>36628</v>
      </c>
      <c r="L47" s="2">
        <v>30458</v>
      </c>
      <c r="M47" s="66">
        <f t="shared" si="2"/>
        <v>0.78646970171590835</v>
      </c>
      <c r="N47" s="66">
        <f t="shared" si="3"/>
        <v>0.97228104150927341</v>
      </c>
    </row>
    <row r="48" spans="3:20" x14ac:dyDescent="0.25">
      <c r="C48">
        <v>41</v>
      </c>
      <c r="D48" s="2">
        <v>35483</v>
      </c>
      <c r="E48" s="2">
        <v>31429</v>
      </c>
      <c r="F48" s="66">
        <f t="shared" si="0"/>
        <v>1.0057986324033663</v>
      </c>
      <c r="G48" s="66">
        <f t="shared" si="1"/>
        <v>0.89806294546206134</v>
      </c>
      <c r="J48" s="44">
        <v>41</v>
      </c>
      <c r="K48" s="2">
        <v>32420</v>
      </c>
      <c r="L48" s="2">
        <v>38387</v>
      </c>
      <c r="M48" s="66">
        <f t="shared" si="2"/>
        <v>0.69611629708501011</v>
      </c>
      <c r="N48" s="66">
        <f t="shared" si="3"/>
        <v>1.2253907787910066</v>
      </c>
    </row>
    <row r="49" spans="3:14" x14ac:dyDescent="0.25">
      <c r="C49">
        <v>42</v>
      </c>
      <c r="D49" s="2">
        <v>36431</v>
      </c>
      <c r="E49" s="2">
        <v>42650</v>
      </c>
      <c r="F49" s="66">
        <f t="shared" si="0"/>
        <v>1.0326705739956328</v>
      </c>
      <c r="G49" s="66">
        <f t="shared" si="1"/>
        <v>1.2186956194583638</v>
      </c>
      <c r="J49" s="44">
        <v>42</v>
      </c>
      <c r="K49" s="2">
        <v>45744</v>
      </c>
      <c r="L49" s="2">
        <v>36796</v>
      </c>
      <c r="M49" s="66">
        <f t="shared" si="2"/>
        <v>0.98220678266060146</v>
      </c>
      <c r="N49" s="66">
        <f t="shared" si="3"/>
        <v>1.1746028368039669</v>
      </c>
    </row>
    <row r="50" spans="3:14" x14ac:dyDescent="0.25">
      <c r="C50">
        <v>43</v>
      </c>
      <c r="D50" s="2">
        <v>39671</v>
      </c>
      <c r="E50" s="2">
        <v>40346</v>
      </c>
      <c r="F50" s="66">
        <f t="shared" si="0"/>
        <v>1.124511387032493</v>
      </c>
      <c r="G50" s="66">
        <f t="shared" si="1"/>
        <v>1.1528603391012227</v>
      </c>
      <c r="J50" s="44">
        <v>43</v>
      </c>
      <c r="K50" s="2">
        <v>36768</v>
      </c>
      <c r="L50" s="2">
        <v>33493</v>
      </c>
      <c r="M50" s="66">
        <f t="shared" si="2"/>
        <v>0.78947575605248765</v>
      </c>
      <c r="N50" s="66">
        <f t="shared" si="3"/>
        <v>1.0691643877887613</v>
      </c>
    </row>
    <row r="51" spans="3:14" x14ac:dyDescent="0.25">
      <c r="C51">
        <v>44</v>
      </c>
      <c r="D51" s="2">
        <v>55037</v>
      </c>
      <c r="E51" s="2">
        <v>35718</v>
      </c>
      <c r="F51" s="66">
        <f t="shared" si="0"/>
        <v>1.5600749466387869</v>
      </c>
      <c r="G51" s="66">
        <f t="shared" si="1"/>
        <v>1.0206182915782847</v>
      </c>
      <c r="J51" s="44">
        <v>44</v>
      </c>
      <c r="K51" s="2">
        <v>38966</v>
      </c>
      <c r="L51" s="2">
        <v>34031</v>
      </c>
      <c r="M51" s="66">
        <f t="shared" si="2"/>
        <v>0.83667080913678293</v>
      </c>
      <c r="N51" s="66">
        <f t="shared" si="3"/>
        <v>1.086338437310463</v>
      </c>
    </row>
    <row r="52" spans="3:14" x14ac:dyDescent="0.25">
      <c r="C52">
        <v>45</v>
      </c>
      <c r="D52" s="2">
        <v>35396</v>
      </c>
      <c r="E52" s="2">
        <v>34580</v>
      </c>
      <c r="F52" s="66">
        <f t="shared" si="0"/>
        <v>1.003332536497747</v>
      </c>
      <c r="G52" s="66">
        <f t="shared" si="1"/>
        <v>0.98810069216577301</v>
      </c>
      <c r="J52" s="44">
        <v>45</v>
      </c>
      <c r="K52" s="2">
        <v>42675</v>
      </c>
      <c r="L52" s="2">
        <v>35161</v>
      </c>
      <c r="M52" s="66">
        <f t="shared" si="2"/>
        <v>0.91630977723944496</v>
      </c>
      <c r="N52" s="66">
        <f t="shared" si="3"/>
        <v>1.1224103257110631</v>
      </c>
    </row>
    <row r="53" spans="3:14" x14ac:dyDescent="0.25">
      <c r="C53">
        <v>46</v>
      </c>
      <c r="D53" s="2">
        <v>31374</v>
      </c>
      <c r="E53" s="2">
        <v>34985</v>
      </c>
      <c r="F53" s="66">
        <f t="shared" si="0"/>
        <v>0.88932520624026201</v>
      </c>
      <c r="G53" s="66">
        <f t="shared" si="1"/>
        <v>0.99967330004105182</v>
      </c>
      <c r="J53" s="44">
        <v>46</v>
      </c>
      <c r="K53" s="2">
        <v>39378</v>
      </c>
      <c r="L53" s="2">
        <v>36613</v>
      </c>
      <c r="M53" s="66">
        <f t="shared" si="2"/>
        <v>0.84551719761300204</v>
      </c>
      <c r="N53" s="66">
        <f t="shared" si="3"/>
        <v>1.1687611062045777</v>
      </c>
    </row>
    <row r="54" spans="3:14" x14ac:dyDescent="0.25">
      <c r="C54">
        <v>47</v>
      </c>
      <c r="D54" s="2">
        <v>27018</v>
      </c>
      <c r="E54" s="2">
        <v>37281</v>
      </c>
      <c r="F54" s="66">
        <f t="shared" si="0"/>
        <v>0.76585033537959446</v>
      </c>
      <c r="G54" s="66">
        <f t="shared" si="1"/>
        <v>1.0652799856747306</v>
      </c>
      <c r="J54" s="44">
        <v>47</v>
      </c>
      <c r="K54" s="2">
        <v>31449</v>
      </c>
      <c r="L54" s="2">
        <v>31765</v>
      </c>
      <c r="M54" s="66">
        <f t="shared" si="2"/>
        <v>0.67526716307916357</v>
      </c>
      <c r="N54" s="66">
        <f t="shared" si="3"/>
        <v>1.0140031283584632</v>
      </c>
    </row>
    <row r="55" spans="3:14" x14ac:dyDescent="0.25">
      <c r="C55">
        <v>48</v>
      </c>
      <c r="D55" s="2">
        <v>27776</v>
      </c>
      <c r="E55" s="2">
        <v>37892</v>
      </c>
      <c r="F55" s="66">
        <f t="shared" si="0"/>
        <v>0.78733655028142779</v>
      </c>
      <c r="G55" s="66">
        <f t="shared" si="1"/>
        <v>1.0827389076791634</v>
      </c>
      <c r="J55" s="44">
        <v>48</v>
      </c>
      <c r="K55" s="2">
        <v>33731</v>
      </c>
      <c r="L55" s="2">
        <v>33217</v>
      </c>
      <c r="M55" s="66">
        <f t="shared" si="2"/>
        <v>0.72426584876540634</v>
      </c>
      <c r="N55" s="66">
        <f t="shared" si="3"/>
        <v>1.0603539088519776</v>
      </c>
    </row>
    <row r="56" spans="3:14" x14ac:dyDescent="0.25">
      <c r="C56" s="44">
        <v>49</v>
      </c>
      <c r="D56" s="2">
        <v>28036</v>
      </c>
      <c r="E56" s="2">
        <v>37018</v>
      </c>
      <c r="F56" s="66">
        <f t="shared" si="0"/>
        <v>0.79470649206833632</v>
      </c>
      <c r="G56" s="66">
        <f t="shared" si="1"/>
        <v>1.0577649341409077</v>
      </c>
      <c r="H56" s="44"/>
      <c r="J56" s="44">
        <v>49</v>
      </c>
      <c r="K56" s="2">
        <v>36802</v>
      </c>
      <c r="L56" s="2">
        <v>33786</v>
      </c>
      <c r="M56" s="66">
        <f t="shared" si="2"/>
        <v>0.7902057978199426</v>
      </c>
      <c r="N56" s="66">
        <f t="shared" si="3"/>
        <v>1.0785175411528107</v>
      </c>
    </row>
    <row r="57" spans="3:14" x14ac:dyDescent="0.25">
      <c r="C57" s="44">
        <v>50</v>
      </c>
      <c r="D57" s="2">
        <v>27890</v>
      </c>
      <c r="E57" s="2">
        <v>35396</v>
      </c>
      <c r="F57" s="66">
        <f t="shared" si="0"/>
        <v>0.7905679862956877</v>
      </c>
      <c r="G57" s="66">
        <f t="shared" si="1"/>
        <v>1.0114173539589273</v>
      </c>
      <c r="H57" s="44"/>
      <c r="J57" s="44">
        <v>50</v>
      </c>
      <c r="K57" s="2">
        <v>40909</v>
      </c>
      <c r="L57" s="2">
        <v>31474</v>
      </c>
      <c r="M57" s="66">
        <f t="shared" si="2"/>
        <v>0.87839054896516588</v>
      </c>
      <c r="N57" s="66">
        <f t="shared" si="3"/>
        <v>1.0047138190446803</v>
      </c>
    </row>
    <row r="58" spans="3:14" x14ac:dyDescent="0.25">
      <c r="C58" s="44">
        <v>51</v>
      </c>
      <c r="D58" s="2">
        <v>27021</v>
      </c>
      <c r="E58" s="2">
        <v>36695</v>
      </c>
      <c r="F58" s="66">
        <f t="shared" si="0"/>
        <v>0.76593537316944349</v>
      </c>
      <c r="G58" s="66">
        <f t="shared" si="1"/>
        <v>1.0485354221811174</v>
      </c>
      <c r="H58" s="44"/>
      <c r="J58" s="44">
        <v>51</v>
      </c>
      <c r="K58" s="2">
        <v>37277</v>
      </c>
      <c r="L58" s="2">
        <v>33330</v>
      </c>
      <c r="M58" s="66">
        <f t="shared" si="2"/>
        <v>0.80040491074762243</v>
      </c>
      <c r="N58" s="66">
        <f t="shared" si="3"/>
        <v>1.0639610976920377</v>
      </c>
    </row>
    <row r="59" spans="3:14" x14ac:dyDescent="0.25">
      <c r="C59" s="44">
        <v>52</v>
      </c>
      <c r="D59" s="2">
        <v>27021</v>
      </c>
      <c r="E59" s="2">
        <v>36695</v>
      </c>
      <c r="F59" s="66">
        <f t="shared" si="0"/>
        <v>0.76593537316944349</v>
      </c>
      <c r="G59" s="66">
        <f t="shared" si="1"/>
        <v>1.0485354221811174</v>
      </c>
      <c r="H59" s="44"/>
      <c r="J59" s="44">
        <v>52</v>
      </c>
      <c r="K59" s="2">
        <v>40696</v>
      </c>
      <c r="L59" s="2">
        <v>32556</v>
      </c>
      <c r="M59" s="66">
        <f t="shared" si="2"/>
        <v>0.8738170520102273</v>
      </c>
      <c r="N59" s="66">
        <f t="shared" si="3"/>
        <v>1.0392534502388833</v>
      </c>
    </row>
    <row r="60" spans="3:14" x14ac:dyDescent="0.25">
      <c r="C60" s="44">
        <v>53</v>
      </c>
      <c r="D60" s="2">
        <v>28460</v>
      </c>
      <c r="E60" s="2">
        <v>33674</v>
      </c>
      <c r="F60" s="66">
        <f t="shared" si="0"/>
        <v>0.80672516636698721</v>
      </c>
      <c r="G60" s="66">
        <f t="shared" si="1"/>
        <v>0.96221233973366804</v>
      </c>
      <c r="H60" s="44"/>
      <c r="J60" s="44">
        <v>53</v>
      </c>
      <c r="K60" s="2">
        <v>31707</v>
      </c>
      <c r="L60" s="2">
        <v>31224</v>
      </c>
      <c r="M60" s="66">
        <f t="shared" si="2"/>
        <v>0.68080689178514542</v>
      </c>
      <c r="N60" s="66">
        <f t="shared" si="3"/>
        <v>0.99673331276136157</v>
      </c>
    </row>
    <row r="61" spans="3:14" x14ac:dyDescent="0.25">
      <c r="C61">
        <v>54</v>
      </c>
      <c r="D61" s="2">
        <v>35113</v>
      </c>
      <c r="E61" s="2">
        <v>37280</v>
      </c>
      <c r="F61" s="66">
        <f t="shared" si="0"/>
        <v>0.99531063832199651</v>
      </c>
      <c r="G61" s="66">
        <f t="shared" si="1"/>
        <v>1.0652514113342979</v>
      </c>
      <c r="J61" s="44">
        <v>54</v>
      </c>
      <c r="K61" s="2">
        <v>37139</v>
      </c>
      <c r="L61" s="2">
        <v>26792</v>
      </c>
      <c r="M61" s="66">
        <f t="shared" si="2"/>
        <v>0.79744180004442289</v>
      </c>
      <c r="N61" s="66">
        <f t="shared" si="3"/>
        <v>0.85525489737068927</v>
      </c>
    </row>
    <row r="62" spans="3:14" x14ac:dyDescent="0.25">
      <c r="C62">
        <v>55</v>
      </c>
      <c r="D62" s="2">
        <v>27596</v>
      </c>
      <c r="E62" s="2">
        <v>31262</v>
      </c>
      <c r="F62" s="66">
        <f t="shared" si="0"/>
        <v>0.78223428289049113</v>
      </c>
      <c r="G62" s="66">
        <f t="shared" si="1"/>
        <v>0.89329103060978587</v>
      </c>
      <c r="J62" s="44">
        <v>55</v>
      </c>
      <c r="K62" s="2">
        <v>34777</v>
      </c>
      <c r="L62" s="2">
        <v>28498</v>
      </c>
      <c r="M62" s="66">
        <f t="shared" si="2"/>
        <v>0.7467253690229918</v>
      </c>
      <c r="N62" s="66">
        <f t="shared" si="3"/>
        <v>0.90971387224805544</v>
      </c>
    </row>
    <row r="63" spans="3:14" x14ac:dyDescent="0.25">
      <c r="C63">
        <v>56</v>
      </c>
      <c r="D63" s="2">
        <v>32193</v>
      </c>
      <c r="E63" s="2">
        <v>33066</v>
      </c>
      <c r="F63" s="66">
        <f t="shared" si="0"/>
        <v>0.91254052286902387</v>
      </c>
      <c r="G63" s="66">
        <f t="shared" si="1"/>
        <v>0.94483914075053355</v>
      </c>
      <c r="J63" s="44">
        <v>56</v>
      </c>
      <c r="K63" s="2">
        <v>30795</v>
      </c>
      <c r="L63" s="2">
        <v>27880</v>
      </c>
      <c r="M63" s="66">
        <f t="shared" si="2"/>
        <v>0.6612245949640001</v>
      </c>
      <c r="N63" s="66">
        <f t="shared" si="3"/>
        <v>0.88998606071569186</v>
      </c>
    </row>
    <row r="64" spans="3:14" x14ac:dyDescent="0.25">
      <c r="C64">
        <v>57</v>
      </c>
      <c r="D64" s="2">
        <v>25734</v>
      </c>
      <c r="E64" s="2">
        <v>35498</v>
      </c>
      <c r="F64" s="66">
        <f t="shared" si="0"/>
        <v>0.72945416132424623</v>
      </c>
      <c r="G64" s="66">
        <f t="shared" si="1"/>
        <v>1.0143319366830714</v>
      </c>
      <c r="J64" s="44">
        <v>57</v>
      </c>
      <c r="K64" s="2">
        <v>30089</v>
      </c>
      <c r="L64" s="2">
        <v>26481</v>
      </c>
      <c r="M64" s="66">
        <f t="shared" si="2"/>
        <v>0.64606549238096445</v>
      </c>
      <c r="N64" s="66">
        <f t="shared" si="3"/>
        <v>0.84532714755424088</v>
      </c>
    </row>
    <row r="65" spans="3:14" x14ac:dyDescent="0.25">
      <c r="C65">
        <v>58</v>
      </c>
      <c r="D65" s="2">
        <v>27518</v>
      </c>
      <c r="E65" s="2">
        <v>34294</v>
      </c>
      <c r="F65" s="66">
        <f t="shared" si="0"/>
        <v>0.78002330035441858</v>
      </c>
      <c r="G65" s="66">
        <f t="shared" si="1"/>
        <v>0.97992843080199599</v>
      </c>
      <c r="J65" s="44">
        <v>58</v>
      </c>
      <c r="K65" s="2">
        <v>30428</v>
      </c>
      <c r="L65" s="2">
        <v>28414</v>
      </c>
      <c r="M65" s="66">
        <f t="shared" si="2"/>
        <v>0.65334443823882438</v>
      </c>
      <c r="N65" s="66">
        <f t="shared" si="3"/>
        <v>0.90703242213686042</v>
      </c>
    </row>
    <row r="66" spans="3:14" x14ac:dyDescent="0.25">
      <c r="C66">
        <v>59</v>
      </c>
      <c r="D66" s="2">
        <v>29844</v>
      </c>
      <c r="E66" s="2">
        <v>41115</v>
      </c>
      <c r="F66" s="66">
        <f t="shared" si="0"/>
        <v>0.84595593341730024</v>
      </c>
      <c r="G66" s="66">
        <f t="shared" si="1"/>
        <v>1.1748340068940359</v>
      </c>
      <c r="J66" s="44">
        <v>59</v>
      </c>
      <c r="K66" s="2">
        <v>34221</v>
      </c>
      <c r="L66" s="2">
        <v>27918</v>
      </c>
      <c r="M66" s="66">
        <f t="shared" si="2"/>
        <v>0.734787038943434</v>
      </c>
      <c r="N66" s="66">
        <f t="shared" si="3"/>
        <v>0.89119909767075622</v>
      </c>
    </row>
    <row r="67" spans="3:14" x14ac:dyDescent="0.25">
      <c r="C67">
        <v>60</v>
      </c>
      <c r="D67" s="2">
        <v>45537</v>
      </c>
      <c r="E67" s="2">
        <v>26822</v>
      </c>
      <c r="F67" s="66">
        <f t="shared" si="0"/>
        <v>1.290788612117129</v>
      </c>
      <c r="G67" s="66">
        <f t="shared" si="1"/>
        <v>0.76642095908821184</v>
      </c>
      <c r="J67" s="44">
        <v>60</v>
      </c>
      <c r="K67" s="2">
        <v>20427</v>
      </c>
      <c r="L67" s="2">
        <v>25485</v>
      </c>
      <c r="M67" s="66">
        <f t="shared" si="2"/>
        <v>0.43860479952361198</v>
      </c>
      <c r="N67" s="66">
        <f t="shared" si="3"/>
        <v>0.81353281052149951</v>
      </c>
    </row>
    <row r="68" spans="3:14" x14ac:dyDescent="0.25">
      <c r="C68">
        <v>61</v>
      </c>
      <c r="D68" s="2">
        <v>29743</v>
      </c>
      <c r="E68" s="2">
        <v>32886</v>
      </c>
      <c r="F68" s="66">
        <f t="shared" si="0"/>
        <v>0.84309299449238584</v>
      </c>
      <c r="G68" s="66">
        <f t="shared" si="1"/>
        <v>0.93969575947263195</v>
      </c>
      <c r="J68" s="44">
        <v>61</v>
      </c>
      <c r="K68" s="2">
        <v>98224</v>
      </c>
      <c r="L68" s="2">
        <v>34116</v>
      </c>
      <c r="M68" s="66">
        <f t="shared" si="2"/>
        <v>2.1090477225440476</v>
      </c>
      <c r="N68" s="66">
        <f t="shared" si="3"/>
        <v>1.0890518094467914</v>
      </c>
    </row>
    <row r="69" spans="3:14" x14ac:dyDescent="0.25">
      <c r="C69">
        <v>62</v>
      </c>
      <c r="D69" s="2">
        <v>22592</v>
      </c>
      <c r="E69" s="2">
        <v>30720</v>
      </c>
      <c r="F69" s="66">
        <f t="shared" si="0"/>
        <v>0.64039124942245162</v>
      </c>
      <c r="G69" s="66">
        <f t="shared" si="1"/>
        <v>0.87780373809521539</v>
      </c>
      <c r="J69" s="44">
        <v>62</v>
      </c>
      <c r="K69" s="2">
        <v>59676</v>
      </c>
      <c r="L69" s="2">
        <v>45372</v>
      </c>
      <c r="M69" s="66">
        <f t="shared" si="2"/>
        <v>1.281352132783623</v>
      </c>
      <c r="N69" s="66">
        <f t="shared" si="3"/>
        <v>1.4483661243469286</v>
      </c>
    </row>
    <row r="70" spans="3:14" x14ac:dyDescent="0.25">
      <c r="C70">
        <v>63</v>
      </c>
      <c r="D70" s="2">
        <v>27221</v>
      </c>
      <c r="E70" s="2">
        <v>32654</v>
      </c>
      <c r="F70" s="66">
        <f t="shared" si="0"/>
        <v>0.77160455915937309</v>
      </c>
      <c r="G70" s="66">
        <f t="shared" si="1"/>
        <v>0.93306651249222539</v>
      </c>
      <c r="J70" s="44">
        <v>63</v>
      </c>
      <c r="K70" s="2">
        <v>50429</v>
      </c>
      <c r="L70" s="2">
        <v>44920</v>
      </c>
      <c r="M70" s="66">
        <f t="shared" si="2"/>
        <v>1.0828022438525593</v>
      </c>
      <c r="N70" s="66">
        <f t="shared" si="3"/>
        <v>1.4339373689866886</v>
      </c>
    </row>
    <row r="71" spans="3:14" x14ac:dyDescent="0.25">
      <c r="C71">
        <v>64</v>
      </c>
      <c r="D71" s="2">
        <v>29000</v>
      </c>
      <c r="E71" s="2">
        <v>42622</v>
      </c>
      <c r="F71" s="66">
        <f t="shared" si="0"/>
        <v>0.82203196853979721</v>
      </c>
      <c r="G71" s="66">
        <f t="shared" si="1"/>
        <v>1.2178955379262457</v>
      </c>
      <c r="J71" s="44">
        <v>64</v>
      </c>
      <c r="K71" s="2">
        <v>88638</v>
      </c>
      <c r="L71" s="2">
        <v>35403</v>
      </c>
      <c r="M71" s="66">
        <f t="shared" si="2"/>
        <v>1.9032188877551242</v>
      </c>
      <c r="N71" s="66">
        <f t="shared" si="3"/>
        <v>1.1301354557933156</v>
      </c>
    </row>
    <row r="72" spans="3:14" x14ac:dyDescent="0.25">
      <c r="C72">
        <v>65</v>
      </c>
      <c r="D72" s="2">
        <v>28892</v>
      </c>
      <c r="E72" s="2">
        <v>34416</v>
      </c>
      <c r="F72" s="66">
        <f t="shared" si="0"/>
        <v>0.81897060810523514</v>
      </c>
      <c r="G72" s="66">
        <f t="shared" si="1"/>
        <v>0.98341450033479605</v>
      </c>
      <c r="J72" s="44">
        <v>65</v>
      </c>
      <c r="K72" s="2">
        <v>55522</v>
      </c>
      <c r="L72" s="2">
        <v>46424</v>
      </c>
      <c r="M72" s="66">
        <f t="shared" si="2"/>
        <v>1.1921582062539768</v>
      </c>
      <c r="N72" s="66">
        <f t="shared" si="3"/>
        <v>1.4819480947871333</v>
      </c>
    </row>
    <row r="73" spans="3:14" x14ac:dyDescent="0.25">
      <c r="C73">
        <v>66</v>
      </c>
      <c r="D73" s="2">
        <v>26255</v>
      </c>
      <c r="E73" s="2">
        <v>36741</v>
      </c>
      <c r="F73" s="66">
        <f t="shared" ref="F73:F107" si="4">D73/$D$108</f>
        <v>0.74422239082801289</v>
      </c>
      <c r="G73" s="66">
        <f t="shared" ref="G73:G107" si="5">E73/$E$108</f>
        <v>1.0498498418410256</v>
      </c>
      <c r="J73" s="44">
        <v>66</v>
      </c>
      <c r="K73" s="2">
        <v>69055</v>
      </c>
      <c r="L73" s="2">
        <v>40395</v>
      </c>
      <c r="M73" s="66">
        <f t="shared" ref="M73:M107" si="6">K73/$K$108</f>
        <v>1.4827363015177473</v>
      </c>
      <c r="N73" s="66">
        <f t="shared" ref="N73:N107" si="7">L73/$L$108</f>
        <v>1.2894902052586217</v>
      </c>
    </row>
    <row r="74" spans="3:14" x14ac:dyDescent="0.25">
      <c r="C74">
        <v>67</v>
      </c>
      <c r="D74" s="2">
        <v>21637</v>
      </c>
      <c r="E74" s="2">
        <v>32664</v>
      </c>
      <c r="F74" s="66">
        <f t="shared" si="4"/>
        <v>0.61332088632053761</v>
      </c>
      <c r="G74" s="66">
        <f t="shared" si="5"/>
        <v>0.93335225589655324</v>
      </c>
      <c r="J74" s="44">
        <v>67</v>
      </c>
      <c r="K74" s="2">
        <v>53461</v>
      </c>
      <c r="L74" s="2">
        <v>44054</v>
      </c>
      <c r="M74" s="66">
        <f t="shared" si="6"/>
        <v>1.1479047920561913</v>
      </c>
      <c r="N74" s="66">
        <f t="shared" si="7"/>
        <v>1.406292895221273</v>
      </c>
    </row>
    <row r="75" spans="3:14" x14ac:dyDescent="0.25">
      <c r="C75">
        <v>68</v>
      </c>
      <c r="D75" s="2">
        <v>26287</v>
      </c>
      <c r="E75" s="2">
        <v>36114</v>
      </c>
      <c r="F75" s="66">
        <f t="shared" si="4"/>
        <v>0.74512946058640173</v>
      </c>
      <c r="G75" s="66">
        <f t="shared" si="5"/>
        <v>1.0319337303896683</v>
      </c>
      <c r="J75" s="44">
        <v>68</v>
      </c>
      <c r="K75" s="2">
        <v>45893</v>
      </c>
      <c r="L75" s="2">
        <v>39029</v>
      </c>
      <c r="M75" s="66">
        <f t="shared" si="6"/>
        <v>0.98540608334738944</v>
      </c>
      <c r="N75" s="66">
        <f t="shared" si="7"/>
        <v>1.2458847189265687</v>
      </c>
    </row>
    <row r="76" spans="3:14" x14ac:dyDescent="0.25">
      <c r="C76">
        <v>69</v>
      </c>
      <c r="D76" s="2">
        <v>29504</v>
      </c>
      <c r="E76" s="2">
        <v>44299</v>
      </c>
      <c r="F76" s="66">
        <f t="shared" si="4"/>
        <v>0.83631831723441985</v>
      </c>
      <c r="G76" s="66">
        <f t="shared" si="5"/>
        <v>1.2658147068320296</v>
      </c>
      <c r="J76" s="44">
        <v>69</v>
      </c>
      <c r="K76" s="2">
        <v>49120</v>
      </c>
      <c r="L76" s="2">
        <v>40448</v>
      </c>
      <c r="M76" s="66">
        <f t="shared" si="6"/>
        <v>1.0546956358055426</v>
      </c>
      <c r="N76" s="66">
        <f t="shared" si="7"/>
        <v>1.2911820725906853</v>
      </c>
    </row>
    <row r="77" spans="3:14" x14ac:dyDescent="0.25">
      <c r="C77">
        <v>70</v>
      </c>
      <c r="D77" s="2">
        <v>27531</v>
      </c>
      <c r="E77" s="2">
        <v>43857</v>
      </c>
      <c r="F77" s="66">
        <f t="shared" si="4"/>
        <v>0.78039179744376397</v>
      </c>
      <c r="G77" s="66">
        <f t="shared" si="5"/>
        <v>1.2531848483607377</v>
      </c>
      <c r="J77" s="44">
        <v>70</v>
      </c>
      <c r="K77" s="2">
        <v>55057</v>
      </c>
      <c r="L77" s="2">
        <v>41008</v>
      </c>
      <c r="M77" s="66">
        <f t="shared" si="6"/>
        <v>1.1821738114931954</v>
      </c>
      <c r="N77" s="66">
        <f t="shared" si="7"/>
        <v>1.3090584066653188</v>
      </c>
    </row>
    <row r="78" spans="3:14" x14ac:dyDescent="0.25">
      <c r="C78">
        <v>71</v>
      </c>
      <c r="D78" s="2">
        <v>27033</v>
      </c>
      <c r="E78" s="2">
        <v>32697</v>
      </c>
      <c r="F78" s="66">
        <f t="shared" si="4"/>
        <v>0.76627552432883927</v>
      </c>
      <c r="G78" s="66">
        <f t="shared" si="5"/>
        <v>0.93429520913083519</v>
      </c>
      <c r="J78" s="44">
        <v>71</v>
      </c>
      <c r="K78" s="2">
        <v>46254</v>
      </c>
      <c r="L78" s="2">
        <v>41906</v>
      </c>
      <c r="M78" s="66">
        <f t="shared" si="6"/>
        <v>0.99315740917242612</v>
      </c>
      <c r="N78" s="66">
        <f t="shared" si="7"/>
        <v>1.3377243852349994</v>
      </c>
    </row>
    <row r="79" spans="3:14" x14ac:dyDescent="0.25">
      <c r="C79">
        <v>72</v>
      </c>
      <c r="D79" s="2">
        <v>27734</v>
      </c>
      <c r="E79" s="2">
        <v>40313</v>
      </c>
      <c r="F79" s="66">
        <f t="shared" si="4"/>
        <v>0.7861460212235426</v>
      </c>
      <c r="G79" s="66">
        <f t="shared" si="5"/>
        <v>1.1519173858669407</v>
      </c>
      <c r="J79" s="44">
        <v>72</v>
      </c>
      <c r="K79" s="2">
        <v>60664</v>
      </c>
      <c r="L79" s="2">
        <v>46235</v>
      </c>
      <c r="M79" s="66">
        <f t="shared" si="6"/>
        <v>1.3025662876731972</v>
      </c>
      <c r="N79" s="66">
        <f t="shared" si="7"/>
        <v>1.4759148320369444</v>
      </c>
    </row>
    <row r="80" spans="3:14" x14ac:dyDescent="0.25">
      <c r="C80">
        <v>73</v>
      </c>
      <c r="D80" s="2">
        <v>26375</v>
      </c>
      <c r="E80" s="2">
        <v>38323</v>
      </c>
      <c r="F80" s="66">
        <f t="shared" si="4"/>
        <v>0.74762390242197074</v>
      </c>
      <c r="G80" s="66">
        <f t="shared" si="5"/>
        <v>1.0950544484056945</v>
      </c>
      <c r="J80" s="44">
        <v>73</v>
      </c>
      <c r="K80" s="2">
        <v>66059</v>
      </c>
      <c r="L80" s="2">
        <v>41148</v>
      </c>
      <c r="M80" s="66">
        <f t="shared" si="6"/>
        <v>1.4184067387149499</v>
      </c>
      <c r="N80" s="66">
        <f t="shared" si="7"/>
        <v>1.3135274901839773</v>
      </c>
    </row>
    <row r="81" spans="3:14" x14ac:dyDescent="0.25">
      <c r="C81">
        <v>74</v>
      </c>
      <c r="D81" s="2">
        <v>33714</v>
      </c>
      <c r="E81" s="2">
        <v>35231</v>
      </c>
      <c r="F81" s="66">
        <f t="shared" si="4"/>
        <v>0.95565468232243866</v>
      </c>
      <c r="G81" s="66">
        <f t="shared" si="5"/>
        <v>1.0067025877875173</v>
      </c>
      <c r="J81" s="44">
        <v>74</v>
      </c>
      <c r="K81" s="2">
        <v>44511</v>
      </c>
      <c r="L81" s="2">
        <v>43323</v>
      </c>
      <c r="M81" s="66">
        <f t="shared" si="6"/>
        <v>0.95573203268201368</v>
      </c>
      <c r="N81" s="66">
        <f t="shared" si="7"/>
        <v>1.3829578948488492</v>
      </c>
    </row>
    <row r="82" spans="3:14" x14ac:dyDescent="0.25">
      <c r="C82">
        <v>75</v>
      </c>
      <c r="D82" s="2">
        <v>28322</v>
      </c>
      <c r="E82" s="2">
        <v>40193</v>
      </c>
      <c r="F82" s="66">
        <f t="shared" si="4"/>
        <v>0.80281342803393574</v>
      </c>
      <c r="G82" s="66">
        <f t="shared" si="5"/>
        <v>1.1484884650150062</v>
      </c>
      <c r="J82" s="44">
        <v>75</v>
      </c>
      <c r="K82" s="2">
        <v>51272</v>
      </c>
      <c r="L82" s="2">
        <v>34282</v>
      </c>
      <c r="M82" s="66">
        <f t="shared" si="6"/>
        <v>1.1009029853221048</v>
      </c>
      <c r="N82" s="66">
        <f t="shared" si="7"/>
        <v>1.0943508656189149</v>
      </c>
    </row>
    <row r="83" spans="3:14" x14ac:dyDescent="0.25">
      <c r="C83">
        <v>76</v>
      </c>
      <c r="D83" s="2">
        <v>31243</v>
      </c>
      <c r="E83" s="2">
        <v>32988</v>
      </c>
      <c r="F83" s="66">
        <f t="shared" si="4"/>
        <v>0.88561188941685809</v>
      </c>
      <c r="G83" s="66">
        <f t="shared" si="5"/>
        <v>0.9426103421967762</v>
      </c>
      <c r="J83" s="44">
        <v>76</v>
      </c>
      <c r="K83" s="2">
        <v>35309</v>
      </c>
      <c r="L83" s="2">
        <v>31530</v>
      </c>
      <c r="M83" s="66">
        <f t="shared" si="6"/>
        <v>0.75814837550199321</v>
      </c>
      <c r="N83" s="66">
        <f t="shared" si="7"/>
        <v>1.0065014524521436</v>
      </c>
    </row>
    <row r="84" spans="3:14" x14ac:dyDescent="0.25">
      <c r="C84">
        <v>77</v>
      </c>
      <c r="D84" s="2">
        <v>33500</v>
      </c>
      <c r="E84" s="2">
        <v>33909</v>
      </c>
      <c r="F84" s="66">
        <f t="shared" si="4"/>
        <v>0.94958865331321396</v>
      </c>
      <c r="G84" s="66">
        <f t="shared" si="5"/>
        <v>0.968927309735373</v>
      </c>
      <c r="J84" s="44">
        <v>77</v>
      </c>
      <c r="K84" s="2">
        <v>48183</v>
      </c>
      <c r="L84" s="2">
        <v>35527</v>
      </c>
      <c r="M84" s="66">
        <f t="shared" si="6"/>
        <v>1.0345765435671512</v>
      </c>
      <c r="N84" s="66">
        <f t="shared" si="7"/>
        <v>1.1340937869098415</v>
      </c>
    </row>
    <row r="85" spans="3:14" x14ac:dyDescent="0.25">
      <c r="C85">
        <v>78</v>
      </c>
      <c r="D85" s="2">
        <v>28487</v>
      </c>
      <c r="E85" s="2">
        <v>34151</v>
      </c>
      <c r="F85" s="66">
        <f t="shared" si="4"/>
        <v>0.8074905064756277</v>
      </c>
      <c r="G85" s="66">
        <f t="shared" si="5"/>
        <v>0.97584230012010742</v>
      </c>
      <c r="J85" s="44">
        <v>78</v>
      </c>
      <c r="K85" s="2">
        <v>53162</v>
      </c>
      <c r="L85" s="2">
        <v>32154</v>
      </c>
      <c r="M85" s="66">
        <f t="shared" si="6"/>
        <v>1.1414847188659254</v>
      </c>
      <c r="N85" s="66">
        <f t="shared" si="7"/>
        <v>1.0264207961353069</v>
      </c>
    </row>
    <row r="86" spans="3:14" x14ac:dyDescent="0.25">
      <c r="C86">
        <v>79</v>
      </c>
      <c r="D86" s="2">
        <v>32381</v>
      </c>
      <c r="E86" s="2">
        <v>35564</v>
      </c>
      <c r="F86" s="66">
        <f t="shared" si="4"/>
        <v>0.91786955769955769</v>
      </c>
      <c r="G86" s="66">
        <f t="shared" si="5"/>
        <v>1.0162178431516353</v>
      </c>
      <c r="J86" s="44">
        <v>79</v>
      </c>
      <c r="K86" s="2">
        <v>46899</v>
      </c>
      <c r="L86" s="2">
        <v>34927</v>
      </c>
      <c r="M86" s="66">
        <f t="shared" si="6"/>
        <v>1.0070067309373809</v>
      </c>
      <c r="N86" s="66">
        <f t="shared" si="7"/>
        <v>1.1149405718298768</v>
      </c>
    </row>
    <row r="87" spans="3:14" x14ac:dyDescent="0.25">
      <c r="C87">
        <v>80</v>
      </c>
      <c r="D87" s="2">
        <v>25556</v>
      </c>
      <c r="E87" s="2">
        <v>36044</v>
      </c>
      <c r="F87" s="66">
        <f t="shared" si="4"/>
        <v>0.72440858579320888</v>
      </c>
      <c r="G87" s="66">
        <f t="shared" si="5"/>
        <v>1.0299335265593732</v>
      </c>
      <c r="J87" s="44">
        <v>80</v>
      </c>
      <c r="K87" s="2">
        <v>37324</v>
      </c>
      <c r="L87" s="2">
        <v>29711</v>
      </c>
      <c r="M87" s="66">
        <f t="shared" si="6"/>
        <v>0.80141408613204557</v>
      </c>
      <c r="N87" s="66">
        <f t="shared" si="7"/>
        <v>0.94843528873471739</v>
      </c>
    </row>
    <row r="88" spans="3:14" x14ac:dyDescent="0.25">
      <c r="C88">
        <v>81</v>
      </c>
      <c r="D88" s="2">
        <v>28762</v>
      </c>
      <c r="E88" s="2">
        <v>33936</v>
      </c>
      <c r="F88" s="66">
        <f t="shared" si="4"/>
        <v>0.81528563721178093</v>
      </c>
      <c r="G88" s="66">
        <f t="shared" si="5"/>
        <v>0.96969881692705828</v>
      </c>
      <c r="J88" s="44">
        <v>81</v>
      </c>
      <c r="K88" s="2">
        <v>41814</v>
      </c>
      <c r="L88" s="2">
        <v>28321</v>
      </c>
      <c r="M88" s="66">
        <f t="shared" si="6"/>
        <v>0.89782254306948217</v>
      </c>
      <c r="N88" s="66">
        <f t="shared" si="7"/>
        <v>0.90406367379946584</v>
      </c>
    </row>
    <row r="89" spans="3:14" x14ac:dyDescent="0.25">
      <c r="C89">
        <v>82</v>
      </c>
      <c r="D89" s="2">
        <v>28415</v>
      </c>
      <c r="E89" s="2">
        <v>36175</v>
      </c>
      <c r="F89" s="66">
        <f t="shared" si="4"/>
        <v>0.80544959951925299</v>
      </c>
      <c r="G89" s="66">
        <f t="shared" si="5"/>
        <v>1.0336767651560683</v>
      </c>
      <c r="J89" s="44">
        <v>82</v>
      </c>
      <c r="K89" s="2">
        <v>50161</v>
      </c>
      <c r="L89" s="2">
        <v>32895</v>
      </c>
      <c r="M89" s="66">
        <f t="shared" si="6"/>
        <v>1.0770477969796788</v>
      </c>
      <c r="N89" s="66">
        <f t="shared" si="7"/>
        <v>1.0500750167590633</v>
      </c>
    </row>
    <row r="90" spans="3:14" x14ac:dyDescent="0.25">
      <c r="C90">
        <v>83</v>
      </c>
      <c r="D90" s="2">
        <v>27589</v>
      </c>
      <c r="E90" s="2">
        <v>41220</v>
      </c>
      <c r="F90" s="66">
        <f t="shared" si="4"/>
        <v>0.78203586138084358</v>
      </c>
      <c r="G90" s="66">
        <f t="shared" si="5"/>
        <v>1.1778343126394786</v>
      </c>
      <c r="J90" s="44">
        <v>83</v>
      </c>
      <c r="K90" s="2">
        <v>50658</v>
      </c>
      <c r="L90" s="2">
        <v>38350</v>
      </c>
      <c r="M90" s="66">
        <f t="shared" si="6"/>
        <v>1.0877192898745354</v>
      </c>
      <c r="N90" s="66">
        <f t="shared" si="7"/>
        <v>1.2242096638610753</v>
      </c>
    </row>
    <row r="91" spans="3:14" x14ac:dyDescent="0.25">
      <c r="C91">
        <v>84</v>
      </c>
      <c r="D91" s="2">
        <v>27506</v>
      </c>
      <c r="E91" s="2">
        <v>42809</v>
      </c>
      <c r="F91" s="66">
        <f t="shared" si="4"/>
        <v>0.7796831491950228</v>
      </c>
      <c r="G91" s="66">
        <f t="shared" si="5"/>
        <v>1.223238939587177</v>
      </c>
      <c r="J91" s="44">
        <v>84</v>
      </c>
      <c r="K91" s="2">
        <v>69718</v>
      </c>
      <c r="L91" s="2">
        <v>26983</v>
      </c>
      <c r="M91" s="66">
        <f t="shared" si="6"/>
        <v>1.4969721159831195</v>
      </c>
      <c r="N91" s="66">
        <f t="shared" si="7"/>
        <v>0.86135200417114466</v>
      </c>
    </row>
    <row r="92" spans="3:14" x14ac:dyDescent="0.25">
      <c r="C92">
        <v>85</v>
      </c>
      <c r="D92" s="2">
        <v>29782</v>
      </c>
      <c r="E92" s="2">
        <v>35274</v>
      </c>
      <c r="F92" s="66">
        <f t="shared" si="4"/>
        <v>0.84419848576042211</v>
      </c>
      <c r="G92" s="66">
        <f t="shared" si="5"/>
        <v>1.0079312844261272</v>
      </c>
      <c r="J92" s="44">
        <v>85</v>
      </c>
      <c r="K92" s="2">
        <v>59282</v>
      </c>
      <c r="L92" s="2">
        <v>23259</v>
      </c>
      <c r="M92" s="66">
        <f t="shared" si="6"/>
        <v>1.2728922370078213</v>
      </c>
      <c r="N92" s="66">
        <f t="shared" si="7"/>
        <v>0.74247438257483056</v>
      </c>
    </row>
    <row r="93" spans="3:14" x14ac:dyDescent="0.25">
      <c r="C93">
        <v>86</v>
      </c>
      <c r="D93" s="2">
        <v>32292</v>
      </c>
      <c r="E93" s="2">
        <v>36633</v>
      </c>
      <c r="F93" s="66">
        <f t="shared" si="4"/>
        <v>0.91534676993403896</v>
      </c>
      <c r="G93" s="66">
        <f t="shared" si="5"/>
        <v>1.0467638130742847</v>
      </c>
      <c r="J93" s="44">
        <v>86</v>
      </c>
      <c r="K93" s="2">
        <v>72447</v>
      </c>
      <c r="L93" s="2">
        <v>24293</v>
      </c>
      <c r="M93" s="66">
        <f t="shared" si="6"/>
        <v>1.5555687037297261</v>
      </c>
      <c r="N93" s="66">
        <f t="shared" si="7"/>
        <v>0.7754817565626364</v>
      </c>
    </row>
    <row r="94" spans="3:14" x14ac:dyDescent="0.25">
      <c r="C94">
        <v>87</v>
      </c>
      <c r="D94" s="2">
        <v>33404</v>
      </c>
      <c r="E94" s="2">
        <v>36942</v>
      </c>
      <c r="F94" s="66">
        <f t="shared" si="4"/>
        <v>0.94686744403804779</v>
      </c>
      <c r="G94" s="66">
        <f t="shared" si="5"/>
        <v>1.0555932842680158</v>
      </c>
      <c r="J94" s="44">
        <v>87</v>
      </c>
      <c r="K94" s="2">
        <v>69210</v>
      </c>
      <c r="L94" s="2">
        <v>27202</v>
      </c>
      <c r="M94" s="66">
        <f t="shared" si="6"/>
        <v>1.4860644331046744</v>
      </c>
      <c r="N94" s="66">
        <f t="shared" si="7"/>
        <v>0.86834292767533172</v>
      </c>
    </row>
    <row r="95" spans="3:14" x14ac:dyDescent="0.25">
      <c r="C95">
        <v>88</v>
      </c>
      <c r="D95" s="2">
        <v>32531</v>
      </c>
      <c r="E95" s="2">
        <v>35827</v>
      </c>
      <c r="F95" s="66">
        <f t="shared" si="4"/>
        <v>0.92212144719200495</v>
      </c>
      <c r="G95" s="66">
        <f t="shared" si="5"/>
        <v>1.0237328946854585</v>
      </c>
      <c r="J95" s="44">
        <v>88</v>
      </c>
      <c r="K95" s="2">
        <v>44407</v>
      </c>
      <c r="L95" s="2">
        <v>28253</v>
      </c>
      <c r="M95" s="66">
        <f t="shared" si="6"/>
        <v>0.95349896374626908</v>
      </c>
      <c r="N95" s="66">
        <f t="shared" si="7"/>
        <v>0.9018929760904032</v>
      </c>
    </row>
    <row r="96" spans="3:14" x14ac:dyDescent="0.25">
      <c r="C96">
        <v>89</v>
      </c>
      <c r="D96" s="2">
        <v>27926</v>
      </c>
      <c r="E96" s="2">
        <v>39523</v>
      </c>
      <c r="F96" s="66">
        <f t="shared" si="4"/>
        <v>0.79158843977387505</v>
      </c>
      <c r="G96" s="66">
        <f t="shared" si="5"/>
        <v>1.129343656925039</v>
      </c>
      <c r="J96" s="44">
        <v>89</v>
      </c>
      <c r="K96" s="2">
        <v>67129</v>
      </c>
      <c r="L96" s="2">
        <v>29894</v>
      </c>
      <c r="M96" s="66">
        <f t="shared" si="6"/>
        <v>1.441381582573092</v>
      </c>
      <c r="N96" s="66">
        <f t="shared" si="7"/>
        <v>0.95427701933410658</v>
      </c>
    </row>
    <row r="97" spans="3:14" x14ac:dyDescent="0.25">
      <c r="C97">
        <v>90</v>
      </c>
      <c r="D97" s="2">
        <v>31119</v>
      </c>
      <c r="E97" s="2">
        <v>37103</v>
      </c>
      <c r="F97" s="66">
        <f t="shared" si="4"/>
        <v>0.88209699410310172</v>
      </c>
      <c r="G97" s="66">
        <f t="shared" si="5"/>
        <v>1.0601937530776946</v>
      </c>
      <c r="J97" s="44">
        <v>90</v>
      </c>
      <c r="K97" s="2">
        <v>52780</v>
      </c>
      <c r="L97" s="2">
        <v>40314</v>
      </c>
      <c r="M97" s="66">
        <f t="shared" si="6"/>
        <v>1.133282484890402</v>
      </c>
      <c r="N97" s="66">
        <f t="shared" si="7"/>
        <v>1.2869045212228265</v>
      </c>
    </row>
    <row r="98" spans="3:14" x14ac:dyDescent="0.25">
      <c r="C98" s="44">
        <v>91</v>
      </c>
      <c r="D98" s="9">
        <v>90285</v>
      </c>
      <c r="E98" s="9">
        <v>35959</v>
      </c>
      <c r="F98" s="66">
        <f t="shared" si="4"/>
        <v>2.5592122855039858</v>
      </c>
      <c r="G98" s="66">
        <f t="shared" si="5"/>
        <v>1.0275047076225863</v>
      </c>
      <c r="J98" s="44">
        <v>91</v>
      </c>
      <c r="K98" s="9">
        <v>82127</v>
      </c>
      <c r="L98" s="9">
        <v>48455</v>
      </c>
      <c r="M98" s="66">
        <f t="shared" si="6"/>
        <v>1.763415889287496</v>
      </c>
      <c r="N98" s="66">
        <f t="shared" si="7"/>
        <v>1.5467817278328138</v>
      </c>
    </row>
    <row r="99" spans="3:14" x14ac:dyDescent="0.25">
      <c r="C99" s="44">
        <v>92</v>
      </c>
      <c r="D99" s="9">
        <v>76129</v>
      </c>
      <c r="E99" s="9">
        <v>27373</v>
      </c>
      <c r="F99" s="66">
        <f t="shared" si="4"/>
        <v>2.1579473011367662</v>
      </c>
      <c r="G99" s="66">
        <f t="shared" si="5"/>
        <v>0.78216542066667749</v>
      </c>
      <c r="J99" s="44">
        <v>92</v>
      </c>
      <c r="K99" s="9">
        <v>104903</v>
      </c>
      <c r="L99" s="9">
        <v>27864</v>
      </c>
      <c r="M99" s="66">
        <f t="shared" si="6"/>
        <v>2.2524579862155711</v>
      </c>
      <c r="N99" s="66">
        <f t="shared" si="7"/>
        <v>0.88947530831355948</v>
      </c>
    </row>
    <row r="100" spans="3:14" x14ac:dyDescent="0.25">
      <c r="C100" s="44">
        <v>93</v>
      </c>
      <c r="D100" s="9">
        <v>82450</v>
      </c>
      <c r="E100" s="9">
        <v>29921</v>
      </c>
      <c r="F100" s="66">
        <f t="shared" si="4"/>
        <v>2.3371219243484922</v>
      </c>
      <c r="G100" s="66">
        <f t="shared" si="5"/>
        <v>0.85497284008941865</v>
      </c>
      <c r="J100" s="44">
        <v>93</v>
      </c>
      <c r="K100" s="9">
        <v>109844</v>
      </c>
      <c r="L100" s="9">
        <v>37761</v>
      </c>
      <c r="M100" s="66">
        <f t="shared" si="6"/>
        <v>2.3585502324801308</v>
      </c>
      <c r="N100" s="66">
        <f t="shared" si="7"/>
        <v>1.2054075910575768</v>
      </c>
    </row>
    <row r="101" spans="3:14" x14ac:dyDescent="0.25">
      <c r="C101" s="44">
        <v>94</v>
      </c>
      <c r="D101" s="9">
        <v>81919</v>
      </c>
      <c r="E101" s="9">
        <v>32660</v>
      </c>
      <c r="F101" s="66">
        <f t="shared" si="4"/>
        <v>2.3220702355452292</v>
      </c>
      <c r="G101" s="66">
        <f t="shared" si="5"/>
        <v>0.93323795853482205</v>
      </c>
      <c r="J101" s="44">
        <v>94</v>
      </c>
      <c r="K101" s="9">
        <v>77205</v>
      </c>
      <c r="L101" s="9">
        <v>38230</v>
      </c>
      <c r="M101" s="66">
        <f t="shared" si="6"/>
        <v>1.6577316075400432</v>
      </c>
      <c r="N101" s="66">
        <f t="shared" si="7"/>
        <v>1.2203790208450824</v>
      </c>
    </row>
    <row r="102" spans="3:14" x14ac:dyDescent="0.25">
      <c r="C102" s="44">
        <v>95</v>
      </c>
      <c r="D102" s="9">
        <v>91983</v>
      </c>
      <c r="E102" s="9">
        <v>31945</v>
      </c>
      <c r="F102" s="66">
        <f t="shared" si="4"/>
        <v>2.6073436745584884</v>
      </c>
      <c r="G102" s="66">
        <f t="shared" si="5"/>
        <v>0.91280730512537944</v>
      </c>
      <c r="J102" s="44">
        <v>95</v>
      </c>
      <c r="K102" s="9">
        <v>91624</v>
      </c>
      <c r="L102" s="9">
        <v>49592</v>
      </c>
      <c r="M102" s="66">
        <f t="shared" si="6"/>
        <v>1.9673337323910229</v>
      </c>
      <c r="N102" s="66">
        <f t="shared" si="7"/>
        <v>1.5830770704093469</v>
      </c>
    </row>
    <row r="103" spans="3:14" x14ac:dyDescent="0.25">
      <c r="C103" s="44">
        <v>96</v>
      </c>
      <c r="D103" s="9">
        <v>100149</v>
      </c>
      <c r="E103" s="9">
        <v>38637</v>
      </c>
      <c r="F103" s="66">
        <f t="shared" si="4"/>
        <v>2.8388165385273156</v>
      </c>
      <c r="G103" s="66">
        <f t="shared" si="5"/>
        <v>1.1040267913015898</v>
      </c>
      <c r="J103" s="44">
        <v>96</v>
      </c>
      <c r="K103" s="9">
        <v>92925</v>
      </c>
      <c r="L103" s="9">
        <v>27756</v>
      </c>
      <c r="M103" s="66">
        <f t="shared" si="6"/>
        <v>1.9952685659045206</v>
      </c>
      <c r="N103" s="66">
        <f t="shared" si="7"/>
        <v>0.88602772959916576</v>
      </c>
    </row>
    <row r="104" spans="3:14" x14ac:dyDescent="0.25">
      <c r="C104" s="44">
        <v>97</v>
      </c>
      <c r="D104" s="9">
        <v>84182</v>
      </c>
      <c r="E104" s="9">
        <v>37836</v>
      </c>
      <c r="F104" s="66">
        <f t="shared" si="4"/>
        <v>2.3862170750212832</v>
      </c>
      <c r="G104" s="66">
        <f t="shared" si="5"/>
        <v>1.0811387446149274</v>
      </c>
      <c r="J104" s="44">
        <v>97</v>
      </c>
      <c r="K104" s="9">
        <v>112149</v>
      </c>
      <c r="L104" s="9">
        <v>30621</v>
      </c>
      <c r="M104" s="66">
        <f t="shared" si="6"/>
        <v>2.4080427699502405</v>
      </c>
      <c r="N104" s="66">
        <f t="shared" si="7"/>
        <v>0.97748433160599713</v>
      </c>
    </row>
    <row r="105" spans="3:14" x14ac:dyDescent="0.25">
      <c r="C105" s="44">
        <v>98</v>
      </c>
      <c r="D105" s="9">
        <v>81252</v>
      </c>
      <c r="E105" s="9">
        <v>36328</v>
      </c>
      <c r="F105" s="66">
        <f t="shared" si="4"/>
        <v>2.303163500268814</v>
      </c>
      <c r="G105" s="66">
        <f t="shared" si="5"/>
        <v>1.0380486392422847</v>
      </c>
      <c r="J105" s="44">
        <v>98</v>
      </c>
      <c r="K105" s="9">
        <v>74839</v>
      </c>
      <c r="L105" s="9">
        <v>26744</v>
      </c>
      <c r="M105" s="66">
        <f t="shared" si="6"/>
        <v>1.6069292892518527</v>
      </c>
      <c r="N105" s="66">
        <f t="shared" si="7"/>
        <v>0.853722640164292</v>
      </c>
    </row>
    <row r="106" spans="3:14" x14ac:dyDescent="0.25">
      <c r="C106" s="44">
        <v>99</v>
      </c>
      <c r="D106" s="9">
        <v>82428</v>
      </c>
      <c r="E106" s="9">
        <v>31831</v>
      </c>
      <c r="F106" s="66">
        <f t="shared" si="4"/>
        <v>2.3364983138896003</v>
      </c>
      <c r="G106" s="66">
        <f t="shared" si="5"/>
        <v>0.90954983031604175</v>
      </c>
      <c r="J106" s="44">
        <v>99</v>
      </c>
      <c r="K106" s="9">
        <v>102340</v>
      </c>
      <c r="L106" s="9">
        <v>31715</v>
      </c>
      <c r="M106" s="66">
        <f t="shared" si="6"/>
        <v>2.1974257200394796</v>
      </c>
      <c r="N106" s="66">
        <f t="shared" si="7"/>
        <v>1.0124070271017993</v>
      </c>
    </row>
    <row r="107" spans="3:14" x14ac:dyDescent="0.25">
      <c r="C107" s="44">
        <v>100</v>
      </c>
      <c r="D107" s="9">
        <v>84068</v>
      </c>
      <c r="E107" s="9">
        <v>48009</v>
      </c>
      <c r="F107" s="66">
        <f t="shared" si="4"/>
        <v>2.382985639007023</v>
      </c>
      <c r="G107" s="66">
        <f t="shared" si="5"/>
        <v>1.371825509837669</v>
      </c>
      <c r="J107" s="44">
        <v>100</v>
      </c>
      <c r="K107" s="9">
        <v>90423</v>
      </c>
      <c r="L107" s="9">
        <v>25039</v>
      </c>
      <c r="M107" s="66">
        <f t="shared" si="6"/>
        <v>1.9415460805465103</v>
      </c>
      <c r="N107" s="66">
        <f t="shared" si="7"/>
        <v>0.79929558731205907</v>
      </c>
    </row>
    <row r="108" spans="3:14" x14ac:dyDescent="0.25">
      <c r="D108" s="2">
        <f>AVERAGE(D18:D107)</f>
        <v>35278.433333333334</v>
      </c>
      <c r="E108" s="2">
        <f>AVERAGE(E18:E107)</f>
        <v>34996.433333333334</v>
      </c>
      <c r="K108" s="2">
        <f>AVERAGE(K18:K107)</f>
        <v>46572.677777777775</v>
      </c>
      <c r="L108" s="2">
        <f>AVERAGE(L18:L107)</f>
        <v>31326.333333333332</v>
      </c>
    </row>
    <row r="109" spans="3:14" x14ac:dyDescent="0.25">
      <c r="K109" s="2"/>
      <c r="L109" s="2"/>
    </row>
    <row r="110" spans="3:14" x14ac:dyDescent="0.25">
      <c r="K110" s="2"/>
      <c r="L110" s="2"/>
    </row>
    <row r="111" spans="3:14" x14ac:dyDescent="0.25">
      <c r="K111" s="2"/>
      <c r="L111" s="2"/>
    </row>
    <row r="112" spans="3:14" x14ac:dyDescent="0.25">
      <c r="K112" s="2"/>
      <c r="L112" s="2"/>
    </row>
    <row r="113" spans="11:12" x14ac:dyDescent="0.25">
      <c r="K113" s="2"/>
      <c r="L113" s="2"/>
    </row>
    <row r="114" spans="11:12" x14ac:dyDescent="0.25">
      <c r="K114" s="2"/>
      <c r="L114" s="2"/>
    </row>
    <row r="115" spans="11:12" x14ac:dyDescent="0.25">
      <c r="K115" s="2"/>
      <c r="L115" s="2"/>
    </row>
    <row r="116" spans="11:12" x14ac:dyDescent="0.25">
      <c r="K116" s="2"/>
      <c r="L116" s="2"/>
    </row>
    <row r="117" spans="11:12" x14ac:dyDescent="0.25">
      <c r="K117" s="2"/>
      <c r="L117" s="2"/>
    </row>
  </sheetData>
  <mergeCells count="2">
    <mergeCell ref="F6:G6"/>
    <mergeCell ref="M6:N6"/>
  </mergeCells>
  <conditionalFormatting sqref="F8:G107">
    <cfRule type="cellIs" dxfId="1" priority="2" operator="greaterThan">
      <formula>1</formula>
    </cfRule>
  </conditionalFormatting>
  <conditionalFormatting sqref="M8:N107">
    <cfRule type="cellIs" dxfId="0" priority="1" operator="greaterThan">
      <formula>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zoomScale="50" workbookViewId="0">
      <selection activeCell="S66" sqref="S66"/>
    </sheetView>
  </sheetViews>
  <sheetFormatPr defaultColWidth="11" defaultRowHeight="15.75" x14ac:dyDescent="0.25"/>
  <cols>
    <col min="1" max="1" width="12" bestFit="1" customWidth="1"/>
  </cols>
  <sheetData>
    <row r="1" spans="1:26" x14ac:dyDescent="0.25">
      <c r="A1" t="s">
        <v>32</v>
      </c>
    </row>
    <row r="2" spans="1:26" x14ac:dyDescent="0.25">
      <c r="C2" s="23" t="s">
        <v>50</v>
      </c>
      <c r="D2" s="23"/>
      <c r="E2" s="23"/>
      <c r="F2" s="23"/>
      <c r="G2" s="23"/>
      <c r="H2" s="23"/>
      <c r="I2" s="23" t="s">
        <v>51</v>
      </c>
      <c r="J2" s="23"/>
      <c r="K2" s="23"/>
      <c r="L2" s="23"/>
      <c r="M2" s="23"/>
      <c r="N2" s="23"/>
      <c r="O2" s="23" t="s">
        <v>52</v>
      </c>
      <c r="P2" s="23"/>
      <c r="Q2" s="23"/>
      <c r="R2" s="23"/>
      <c r="S2" s="23"/>
      <c r="T2" s="23"/>
      <c r="U2" s="23" t="s">
        <v>53</v>
      </c>
      <c r="V2" s="23"/>
      <c r="W2" s="23"/>
      <c r="X2" s="23"/>
      <c r="Y2" s="23"/>
      <c r="Z2" s="23"/>
    </row>
    <row r="3" spans="1:26" x14ac:dyDescent="0.25">
      <c r="B3" t="s">
        <v>33</v>
      </c>
      <c r="C3" s="23" t="s">
        <v>28</v>
      </c>
      <c r="D3" s="23"/>
      <c r="E3" s="23" t="s">
        <v>30</v>
      </c>
      <c r="F3" s="23"/>
      <c r="G3" s="23" t="s">
        <v>31</v>
      </c>
      <c r="H3" s="23"/>
      <c r="I3" s="23" t="s">
        <v>28</v>
      </c>
      <c r="J3" s="23"/>
      <c r="K3" s="23" t="s">
        <v>30</v>
      </c>
      <c r="L3" s="23"/>
      <c r="M3" s="23" t="s">
        <v>31</v>
      </c>
      <c r="N3" s="23"/>
      <c r="O3" s="23" t="s">
        <v>28</v>
      </c>
      <c r="P3" s="23"/>
      <c r="Q3" s="23" t="s">
        <v>30</v>
      </c>
      <c r="R3" s="23"/>
      <c r="S3" s="23" t="s">
        <v>31</v>
      </c>
      <c r="T3" s="23"/>
      <c r="U3" s="23" t="s">
        <v>28</v>
      </c>
      <c r="V3" s="23"/>
      <c r="W3" s="23" t="s">
        <v>30</v>
      </c>
      <c r="X3" s="23"/>
      <c r="Y3" s="23" t="s">
        <v>31</v>
      </c>
      <c r="Z3" s="23"/>
    </row>
    <row r="4" spans="1:26" x14ac:dyDescent="0.25">
      <c r="C4" t="s">
        <v>29</v>
      </c>
      <c r="D4" t="s">
        <v>0</v>
      </c>
      <c r="E4" t="s">
        <v>29</v>
      </c>
      <c r="F4" t="s">
        <v>0</v>
      </c>
      <c r="G4" t="s">
        <v>29</v>
      </c>
      <c r="H4" t="s">
        <v>0</v>
      </c>
      <c r="I4" t="s">
        <v>29</v>
      </c>
      <c r="J4" t="s">
        <v>0</v>
      </c>
      <c r="K4" t="s">
        <v>29</v>
      </c>
      <c r="L4" t="s">
        <v>0</v>
      </c>
      <c r="M4" t="s">
        <v>29</v>
      </c>
      <c r="N4" t="s">
        <v>0</v>
      </c>
      <c r="O4" t="s">
        <v>29</v>
      </c>
      <c r="P4" t="s">
        <v>0</v>
      </c>
      <c r="Q4" t="s">
        <v>29</v>
      </c>
      <c r="R4" t="s">
        <v>0</v>
      </c>
      <c r="S4" t="s">
        <v>29</v>
      </c>
      <c r="T4" t="s">
        <v>0</v>
      </c>
      <c r="U4" t="s">
        <v>29</v>
      </c>
      <c r="V4" t="s">
        <v>0</v>
      </c>
      <c r="W4" t="s">
        <v>29</v>
      </c>
      <c r="X4" t="s">
        <v>0</v>
      </c>
      <c r="Y4" t="s">
        <v>29</v>
      </c>
      <c r="Z4" t="s">
        <v>0</v>
      </c>
    </row>
    <row r="5" spans="1:26" x14ac:dyDescent="0.25">
      <c r="B5">
        <v>1</v>
      </c>
      <c r="C5" s="2">
        <v>168745</v>
      </c>
      <c r="D5" s="2">
        <v>80623</v>
      </c>
      <c r="E5" s="2">
        <v>48882</v>
      </c>
      <c r="F5" s="2">
        <v>77714</v>
      </c>
      <c r="G5" s="2">
        <v>21227</v>
      </c>
      <c r="H5" s="2">
        <v>23977</v>
      </c>
      <c r="I5" s="2">
        <v>145810</v>
      </c>
      <c r="J5" s="2">
        <v>44540</v>
      </c>
      <c r="K5" s="2">
        <v>33563</v>
      </c>
      <c r="L5" s="2">
        <v>42288</v>
      </c>
      <c r="M5" s="2">
        <v>51635</v>
      </c>
      <c r="N5" s="2">
        <v>18198</v>
      </c>
      <c r="O5" s="2">
        <v>65817</v>
      </c>
      <c r="P5" s="2">
        <v>54445</v>
      </c>
      <c r="Q5" s="2">
        <v>65677</v>
      </c>
      <c r="R5" s="2">
        <v>68542</v>
      </c>
      <c r="S5" s="2">
        <v>102092</v>
      </c>
      <c r="T5" s="2">
        <v>54583</v>
      </c>
      <c r="U5" s="2">
        <v>30996</v>
      </c>
      <c r="V5" s="2">
        <v>22170</v>
      </c>
      <c r="W5" s="2">
        <v>86520</v>
      </c>
      <c r="X5" s="2">
        <v>88653</v>
      </c>
      <c r="Y5" s="2">
        <v>79712</v>
      </c>
      <c r="Z5" s="2">
        <v>50744</v>
      </c>
    </row>
    <row r="6" spans="1:26" x14ac:dyDescent="0.25">
      <c r="B6">
        <v>2</v>
      </c>
      <c r="C6" s="2">
        <v>89925</v>
      </c>
      <c r="D6" s="2">
        <v>70251</v>
      </c>
      <c r="E6" s="2">
        <v>70628</v>
      </c>
      <c r="F6" s="2">
        <v>58893</v>
      </c>
      <c r="G6" s="2">
        <v>62303</v>
      </c>
      <c r="H6" s="2">
        <v>37408</v>
      </c>
      <c r="I6" s="2">
        <v>106378</v>
      </c>
      <c r="J6" s="2">
        <v>68763</v>
      </c>
      <c r="K6" s="2">
        <v>28042</v>
      </c>
      <c r="L6" s="2">
        <v>29176</v>
      </c>
      <c r="M6" s="2">
        <v>29665</v>
      </c>
      <c r="N6" s="2">
        <v>16684</v>
      </c>
      <c r="O6" s="2">
        <v>78121</v>
      </c>
      <c r="P6" s="2">
        <v>33506</v>
      </c>
      <c r="Q6" s="2">
        <v>87166</v>
      </c>
      <c r="R6" s="2">
        <v>72025</v>
      </c>
      <c r="S6" s="2">
        <v>80886</v>
      </c>
      <c r="T6" s="2">
        <v>88310</v>
      </c>
      <c r="U6" s="2">
        <v>43072</v>
      </c>
      <c r="V6" s="2">
        <v>29791</v>
      </c>
      <c r="W6" s="2">
        <v>97303</v>
      </c>
      <c r="X6" s="2">
        <v>60246</v>
      </c>
      <c r="Y6" s="2">
        <v>83469</v>
      </c>
      <c r="Z6" s="2">
        <v>67294</v>
      </c>
    </row>
    <row r="7" spans="1:26" x14ac:dyDescent="0.25">
      <c r="B7">
        <v>3</v>
      </c>
      <c r="C7" s="2">
        <v>146562</v>
      </c>
      <c r="D7" s="2">
        <v>103900</v>
      </c>
      <c r="E7" s="2">
        <v>57248</v>
      </c>
      <c r="F7" s="2">
        <v>76460</v>
      </c>
      <c r="G7" s="2">
        <v>47136</v>
      </c>
      <c r="H7" s="2">
        <v>38897</v>
      </c>
      <c r="I7" s="2">
        <v>114366</v>
      </c>
      <c r="J7" s="2">
        <v>24671</v>
      </c>
      <c r="K7" s="2">
        <v>44358</v>
      </c>
      <c r="L7" s="2">
        <v>44023</v>
      </c>
      <c r="M7" s="2">
        <v>40470</v>
      </c>
      <c r="N7" s="2">
        <v>23421</v>
      </c>
      <c r="O7" s="2">
        <v>32516</v>
      </c>
      <c r="P7" s="2">
        <v>35618</v>
      </c>
      <c r="Q7" s="2">
        <v>62852</v>
      </c>
      <c r="R7" s="2">
        <v>88958</v>
      </c>
      <c r="S7" s="2">
        <v>61117</v>
      </c>
      <c r="T7" s="2">
        <v>24183</v>
      </c>
      <c r="U7" s="2">
        <v>24632</v>
      </c>
      <c r="V7" s="2">
        <v>23607</v>
      </c>
      <c r="W7" s="2">
        <v>107500</v>
      </c>
      <c r="X7" s="2">
        <v>45235</v>
      </c>
      <c r="Y7" s="2">
        <v>83513</v>
      </c>
      <c r="Z7" s="2">
        <v>22912</v>
      </c>
    </row>
    <row r="8" spans="1:26" x14ac:dyDescent="0.25">
      <c r="B8">
        <v>4</v>
      </c>
      <c r="C8" s="2">
        <v>15330</v>
      </c>
      <c r="D8" s="2">
        <v>105683</v>
      </c>
      <c r="E8" s="2">
        <v>43469</v>
      </c>
      <c r="F8" s="2">
        <v>58207</v>
      </c>
      <c r="G8" s="2">
        <v>37479</v>
      </c>
      <c r="H8" s="2">
        <v>45142</v>
      </c>
      <c r="I8" s="2">
        <v>49437</v>
      </c>
      <c r="J8" s="2">
        <v>27479</v>
      </c>
      <c r="K8" s="2">
        <v>41444</v>
      </c>
      <c r="L8" s="2">
        <v>41077</v>
      </c>
      <c r="M8" s="2">
        <v>32922</v>
      </c>
      <c r="N8" s="2">
        <v>15064</v>
      </c>
      <c r="O8" s="2">
        <v>78821</v>
      </c>
      <c r="P8" s="2">
        <v>41166</v>
      </c>
      <c r="Q8" s="2">
        <v>75074</v>
      </c>
      <c r="R8" s="2">
        <v>96200</v>
      </c>
      <c r="S8" s="2">
        <v>120598</v>
      </c>
      <c r="T8" s="2">
        <v>40518</v>
      </c>
      <c r="U8" s="2">
        <v>33107</v>
      </c>
      <c r="V8" s="2">
        <v>25162</v>
      </c>
      <c r="W8" s="2">
        <v>118809</v>
      </c>
      <c r="X8" s="2">
        <v>94893</v>
      </c>
      <c r="Y8" s="2">
        <v>112346</v>
      </c>
      <c r="Z8" s="2">
        <v>51688</v>
      </c>
    </row>
    <row r="9" spans="1:26" x14ac:dyDescent="0.25">
      <c r="B9">
        <v>5</v>
      </c>
      <c r="C9" s="2">
        <v>93904</v>
      </c>
      <c r="D9" s="2">
        <v>37778</v>
      </c>
      <c r="E9" s="2">
        <v>56447</v>
      </c>
      <c r="F9" s="2">
        <v>64493</v>
      </c>
      <c r="G9" s="2">
        <v>45596</v>
      </c>
      <c r="H9" s="2">
        <v>28625</v>
      </c>
      <c r="I9" s="2">
        <v>149899</v>
      </c>
      <c r="J9" s="2">
        <v>76826</v>
      </c>
      <c r="K9" s="2">
        <v>39430</v>
      </c>
      <c r="L9" s="2">
        <v>41293</v>
      </c>
      <c r="M9" s="2">
        <v>21105</v>
      </c>
      <c r="N9" s="2">
        <v>19459</v>
      </c>
      <c r="O9" s="2">
        <v>37180</v>
      </c>
      <c r="P9" s="2">
        <v>34730</v>
      </c>
      <c r="Q9" s="2">
        <v>66442</v>
      </c>
      <c r="R9" s="2">
        <v>106468</v>
      </c>
      <c r="S9" s="2">
        <v>93264</v>
      </c>
      <c r="T9" s="2">
        <v>31023</v>
      </c>
      <c r="U9" s="2">
        <v>38307</v>
      </c>
      <c r="V9" s="2">
        <v>23960</v>
      </c>
      <c r="W9" s="2">
        <v>95881</v>
      </c>
      <c r="X9" s="2">
        <v>81070</v>
      </c>
      <c r="Y9" s="2">
        <v>103662</v>
      </c>
      <c r="Z9" s="2">
        <v>31157</v>
      </c>
    </row>
    <row r="10" spans="1:26" x14ac:dyDescent="0.25">
      <c r="B10">
        <v>6</v>
      </c>
      <c r="C10" s="2">
        <v>94467</v>
      </c>
      <c r="D10" s="2">
        <v>19484</v>
      </c>
      <c r="E10" s="2">
        <v>48063</v>
      </c>
      <c r="F10" s="2">
        <v>47793</v>
      </c>
      <c r="G10" s="2">
        <v>65306</v>
      </c>
      <c r="H10" s="2">
        <v>29408</v>
      </c>
      <c r="I10" s="2">
        <v>136193</v>
      </c>
      <c r="J10" s="2">
        <v>28065</v>
      </c>
      <c r="K10" s="2">
        <v>36161</v>
      </c>
      <c r="L10" s="2">
        <v>31835</v>
      </c>
      <c r="M10" s="2">
        <v>38283</v>
      </c>
      <c r="N10" s="2">
        <v>17201</v>
      </c>
      <c r="O10" s="2">
        <v>71902</v>
      </c>
      <c r="P10" s="2">
        <v>28588</v>
      </c>
      <c r="Q10" s="2">
        <v>103856</v>
      </c>
      <c r="R10" s="2">
        <v>82654</v>
      </c>
      <c r="S10" s="2">
        <v>123471</v>
      </c>
      <c r="T10" s="2">
        <v>33558</v>
      </c>
      <c r="U10" s="2">
        <v>28838</v>
      </c>
      <c r="V10" s="2">
        <v>50870</v>
      </c>
      <c r="W10" s="2">
        <v>51375</v>
      </c>
      <c r="X10" s="2">
        <v>99717</v>
      </c>
      <c r="Y10" s="2">
        <v>96069</v>
      </c>
      <c r="Z10" s="2">
        <v>68004</v>
      </c>
    </row>
    <row r="11" spans="1:26" x14ac:dyDescent="0.25">
      <c r="B11">
        <v>7</v>
      </c>
      <c r="C11" s="2">
        <v>108182</v>
      </c>
      <c r="D11" s="2">
        <v>60952</v>
      </c>
      <c r="E11" s="2">
        <v>81812</v>
      </c>
      <c r="F11" s="2">
        <v>6572</v>
      </c>
      <c r="G11" s="2">
        <v>50623</v>
      </c>
      <c r="H11" s="2">
        <v>33362</v>
      </c>
      <c r="I11" s="2">
        <v>27732</v>
      </c>
      <c r="J11" s="2">
        <v>75791</v>
      </c>
      <c r="K11" s="2">
        <v>50259</v>
      </c>
      <c r="L11" s="2">
        <v>28434</v>
      </c>
      <c r="M11" s="2">
        <v>24474</v>
      </c>
      <c r="N11" s="2">
        <v>19613</v>
      </c>
      <c r="O11" s="2">
        <v>88464</v>
      </c>
      <c r="P11" s="2">
        <v>58240</v>
      </c>
      <c r="Q11" s="2">
        <v>94218</v>
      </c>
      <c r="R11" s="2">
        <v>35164</v>
      </c>
      <c r="S11" s="2">
        <v>173966</v>
      </c>
      <c r="T11" s="2">
        <v>116062</v>
      </c>
      <c r="U11" s="2">
        <v>23846</v>
      </c>
      <c r="V11" s="2">
        <v>25343</v>
      </c>
      <c r="W11" s="2">
        <v>93639</v>
      </c>
      <c r="X11" s="2">
        <v>75405</v>
      </c>
      <c r="Y11" s="2">
        <v>78934</v>
      </c>
      <c r="Z11" s="2">
        <v>50397</v>
      </c>
    </row>
    <row r="12" spans="1:26" x14ac:dyDescent="0.25">
      <c r="B12">
        <v>8</v>
      </c>
      <c r="C12" s="2">
        <v>120104</v>
      </c>
      <c r="D12" s="2">
        <v>51035</v>
      </c>
      <c r="E12" s="2">
        <v>56885</v>
      </c>
      <c r="F12" s="2">
        <v>6255</v>
      </c>
      <c r="G12" s="2">
        <v>49967</v>
      </c>
      <c r="H12" s="2">
        <v>29683</v>
      </c>
      <c r="I12" s="2">
        <v>73386</v>
      </c>
      <c r="J12" s="2">
        <v>87959</v>
      </c>
      <c r="K12" s="2">
        <v>37364</v>
      </c>
      <c r="L12" s="2">
        <v>48007</v>
      </c>
      <c r="M12" s="2">
        <v>25500</v>
      </c>
      <c r="N12" s="2">
        <v>26044</v>
      </c>
      <c r="O12" s="2">
        <v>48684</v>
      </c>
      <c r="P12" s="2">
        <v>40302</v>
      </c>
      <c r="Q12" s="2">
        <v>68175</v>
      </c>
      <c r="R12" s="2">
        <v>57590</v>
      </c>
      <c r="S12" s="2">
        <v>80957</v>
      </c>
      <c r="T12" s="2">
        <v>35555</v>
      </c>
      <c r="U12" s="2">
        <v>33697</v>
      </c>
      <c r="V12" s="2">
        <v>20177</v>
      </c>
      <c r="W12" s="2">
        <v>50009</v>
      </c>
      <c r="X12" s="2">
        <v>80982</v>
      </c>
      <c r="Y12" s="2">
        <v>129767</v>
      </c>
      <c r="Z12" s="2">
        <v>61593</v>
      </c>
    </row>
    <row r="13" spans="1:26" x14ac:dyDescent="0.25">
      <c r="B13">
        <v>9</v>
      </c>
      <c r="C13" s="2">
        <v>127574</v>
      </c>
      <c r="D13" s="2">
        <v>51869</v>
      </c>
      <c r="E13" s="2">
        <v>95223</v>
      </c>
      <c r="F13" s="2">
        <v>51000</v>
      </c>
      <c r="G13" s="2">
        <v>30508</v>
      </c>
      <c r="H13" s="2">
        <v>26949</v>
      </c>
      <c r="I13" s="2">
        <v>97666</v>
      </c>
      <c r="J13" s="2">
        <v>46859</v>
      </c>
      <c r="K13" s="2">
        <v>46783</v>
      </c>
      <c r="L13" s="2">
        <v>34685</v>
      </c>
      <c r="M13" s="2">
        <v>29788</v>
      </c>
      <c r="N13" s="2">
        <v>23296</v>
      </c>
      <c r="O13" s="2">
        <v>112659</v>
      </c>
      <c r="P13" s="2">
        <v>72245</v>
      </c>
      <c r="Q13" s="2">
        <v>61605</v>
      </c>
      <c r="R13" s="2">
        <v>75880</v>
      </c>
      <c r="S13" s="2">
        <v>60571</v>
      </c>
      <c r="T13" s="2">
        <v>45689</v>
      </c>
      <c r="U13" s="2">
        <v>37895</v>
      </c>
      <c r="V13" s="2">
        <v>8304</v>
      </c>
      <c r="W13" s="2">
        <v>91275</v>
      </c>
      <c r="X13" s="2">
        <v>19972</v>
      </c>
      <c r="Y13" s="2">
        <v>59684</v>
      </c>
      <c r="Z13" s="2">
        <v>47826</v>
      </c>
    </row>
    <row r="14" spans="1:26" x14ac:dyDescent="0.25">
      <c r="B14">
        <v>10</v>
      </c>
      <c r="C14" s="2">
        <v>165639</v>
      </c>
      <c r="D14" s="2">
        <v>85431</v>
      </c>
      <c r="E14" s="2">
        <v>47370</v>
      </c>
      <c r="F14" s="2">
        <v>44687</v>
      </c>
      <c r="G14" s="2">
        <v>34893</v>
      </c>
      <c r="H14" s="2">
        <v>33915</v>
      </c>
      <c r="I14" s="2">
        <v>130208</v>
      </c>
      <c r="J14" s="2">
        <v>68928</v>
      </c>
      <c r="K14" s="2">
        <v>48184</v>
      </c>
      <c r="L14" s="2">
        <v>31839</v>
      </c>
      <c r="M14" s="2">
        <v>20403</v>
      </c>
      <c r="N14" s="2">
        <v>33163</v>
      </c>
      <c r="O14" s="2">
        <v>107667</v>
      </c>
      <c r="P14" s="2">
        <v>29009</v>
      </c>
      <c r="Q14" s="2">
        <v>56154</v>
      </c>
      <c r="R14" s="2">
        <v>81113</v>
      </c>
      <c r="S14" s="2">
        <v>100850</v>
      </c>
      <c r="T14" s="2">
        <v>44505</v>
      </c>
      <c r="U14" s="2">
        <v>34233</v>
      </c>
      <c r="V14" s="2">
        <v>7785</v>
      </c>
      <c r="W14" s="2">
        <v>97735</v>
      </c>
      <c r="X14" s="2">
        <v>30285</v>
      </c>
      <c r="Y14" s="2">
        <v>48678</v>
      </c>
      <c r="Z14" s="2">
        <v>49179</v>
      </c>
    </row>
    <row r="15" spans="1:26" x14ac:dyDescent="0.25">
      <c r="B15">
        <v>11</v>
      </c>
      <c r="C15" s="2">
        <v>173669</v>
      </c>
      <c r="D15" s="2">
        <v>106838</v>
      </c>
      <c r="E15" s="2">
        <v>51795</v>
      </c>
      <c r="F15" s="2">
        <v>85005</v>
      </c>
      <c r="G15" s="2">
        <v>76008</v>
      </c>
      <c r="H15" s="2">
        <v>44531</v>
      </c>
      <c r="I15" s="2">
        <v>94242</v>
      </c>
      <c r="J15" s="2">
        <v>44541</v>
      </c>
      <c r="K15" s="2">
        <v>39970</v>
      </c>
      <c r="L15" s="2">
        <v>40508</v>
      </c>
      <c r="M15" s="2">
        <v>29818</v>
      </c>
      <c r="N15" s="2">
        <v>19810</v>
      </c>
      <c r="O15" s="2">
        <v>68112</v>
      </c>
      <c r="P15" s="2">
        <v>54543</v>
      </c>
      <c r="Q15" s="2">
        <v>52377</v>
      </c>
      <c r="R15" s="2">
        <v>46246</v>
      </c>
      <c r="S15" s="2">
        <v>95586</v>
      </c>
      <c r="T15" s="2">
        <v>37473</v>
      </c>
      <c r="U15" s="2">
        <v>104071</v>
      </c>
      <c r="V15" s="2">
        <v>57583</v>
      </c>
      <c r="W15" s="2">
        <v>109651</v>
      </c>
      <c r="X15" s="2">
        <v>85985</v>
      </c>
      <c r="Y15" s="2">
        <v>75941</v>
      </c>
      <c r="Z15" s="2">
        <v>36850</v>
      </c>
    </row>
    <row r="16" spans="1:26" x14ac:dyDescent="0.25">
      <c r="B16">
        <v>12</v>
      </c>
      <c r="C16" s="2">
        <v>117674</v>
      </c>
      <c r="D16" s="2">
        <v>93500</v>
      </c>
      <c r="E16" s="2">
        <v>63525</v>
      </c>
      <c r="F16" s="2">
        <v>53295</v>
      </c>
      <c r="G16" s="2">
        <v>73162</v>
      </c>
      <c r="H16" s="2">
        <v>21240</v>
      </c>
      <c r="I16" s="2">
        <v>96525</v>
      </c>
      <c r="J16" s="2">
        <v>60163</v>
      </c>
      <c r="K16" s="2">
        <v>47834</v>
      </c>
      <c r="L16" s="2">
        <v>39185</v>
      </c>
      <c r="M16" s="2">
        <v>27182</v>
      </c>
      <c r="N16" s="2">
        <v>32573</v>
      </c>
      <c r="O16" s="2">
        <v>62732</v>
      </c>
      <c r="P16" s="2">
        <v>66886</v>
      </c>
      <c r="Q16" s="2">
        <v>65152</v>
      </c>
      <c r="R16" s="2">
        <v>51558</v>
      </c>
      <c r="S16" s="2">
        <v>93015</v>
      </c>
      <c r="T16" s="2">
        <v>77676</v>
      </c>
      <c r="U16" s="2">
        <v>107813</v>
      </c>
      <c r="V16" s="2">
        <v>54437</v>
      </c>
      <c r="W16" s="2">
        <v>50619</v>
      </c>
      <c r="X16" s="2">
        <v>73297</v>
      </c>
      <c r="Y16" s="2">
        <v>90536</v>
      </c>
      <c r="Z16" s="2">
        <v>41824</v>
      </c>
    </row>
    <row r="17" spans="2:26" x14ac:dyDescent="0.25">
      <c r="B17">
        <v>13</v>
      </c>
      <c r="C17" s="2">
        <v>140625</v>
      </c>
      <c r="D17" s="2">
        <v>93178</v>
      </c>
      <c r="E17" s="2">
        <v>39053</v>
      </c>
      <c r="F17" s="2">
        <v>42429</v>
      </c>
      <c r="G17" s="2">
        <v>35843</v>
      </c>
      <c r="H17" s="2">
        <v>35791</v>
      </c>
      <c r="I17" s="2">
        <v>111944</v>
      </c>
      <c r="J17" s="2">
        <v>78596</v>
      </c>
      <c r="K17" s="2">
        <v>29079</v>
      </c>
      <c r="L17" s="2">
        <v>34258</v>
      </c>
      <c r="M17" s="2">
        <v>24910</v>
      </c>
      <c r="N17" s="2">
        <v>25813</v>
      </c>
      <c r="O17" s="2">
        <v>90921</v>
      </c>
      <c r="P17" s="2">
        <v>35025</v>
      </c>
      <c r="Q17" s="2">
        <v>59179</v>
      </c>
      <c r="R17" s="2">
        <v>50283</v>
      </c>
      <c r="S17" s="2">
        <v>95390</v>
      </c>
      <c r="T17" s="2">
        <v>57164</v>
      </c>
      <c r="U17" s="2">
        <v>86504</v>
      </c>
      <c r="V17" s="2">
        <v>77239</v>
      </c>
      <c r="W17" s="2">
        <v>68013</v>
      </c>
      <c r="X17" s="2">
        <v>67959</v>
      </c>
      <c r="Y17" s="2">
        <v>44597</v>
      </c>
      <c r="Z17" s="2">
        <v>49471</v>
      </c>
    </row>
    <row r="18" spans="2:26" x14ac:dyDescent="0.25">
      <c r="B18">
        <v>14</v>
      </c>
      <c r="C18" s="2">
        <v>194333</v>
      </c>
      <c r="D18" s="2">
        <v>76822</v>
      </c>
      <c r="E18" s="2">
        <v>67420</v>
      </c>
      <c r="F18" s="2">
        <v>53365</v>
      </c>
      <c r="G18" s="2">
        <v>77786</v>
      </c>
      <c r="H18" s="2">
        <v>46423</v>
      </c>
      <c r="I18" s="2">
        <v>98556</v>
      </c>
      <c r="J18" s="2">
        <v>63478</v>
      </c>
      <c r="K18" s="2">
        <v>22285</v>
      </c>
      <c r="L18" s="2">
        <v>41798</v>
      </c>
      <c r="M18" s="2">
        <v>32568</v>
      </c>
      <c r="N18" s="2">
        <v>21992</v>
      </c>
      <c r="O18" s="2">
        <v>113577</v>
      </c>
      <c r="P18" s="2">
        <v>57680</v>
      </c>
      <c r="Q18" s="2">
        <v>67333</v>
      </c>
      <c r="R18" s="2">
        <v>54462</v>
      </c>
      <c r="S18" s="2">
        <v>104978</v>
      </c>
      <c r="T18" s="2">
        <v>159573</v>
      </c>
      <c r="U18" s="2">
        <v>91500</v>
      </c>
      <c r="V18" s="2">
        <v>95928</v>
      </c>
      <c r="W18" s="2">
        <v>164052</v>
      </c>
      <c r="X18" s="2">
        <v>84868</v>
      </c>
      <c r="Y18" s="2">
        <v>98529</v>
      </c>
      <c r="Z18" s="2">
        <v>32192</v>
      </c>
    </row>
    <row r="19" spans="2:26" x14ac:dyDescent="0.25">
      <c r="B19">
        <v>15</v>
      </c>
      <c r="C19" s="2">
        <v>85188</v>
      </c>
      <c r="D19" s="2">
        <v>111846</v>
      </c>
      <c r="E19" s="2">
        <v>56266</v>
      </c>
      <c r="F19" s="2">
        <v>25247</v>
      </c>
      <c r="G19" s="2">
        <v>51698</v>
      </c>
      <c r="H19" s="2">
        <v>49012</v>
      </c>
      <c r="I19" s="2">
        <v>72331</v>
      </c>
      <c r="J19" s="2">
        <v>33181</v>
      </c>
      <c r="K19" s="2">
        <v>35135</v>
      </c>
      <c r="L19" s="2">
        <v>36163</v>
      </c>
      <c r="M19" s="2">
        <v>35310</v>
      </c>
      <c r="N19" s="2">
        <v>16855</v>
      </c>
      <c r="O19" s="2">
        <v>92238</v>
      </c>
      <c r="P19" s="2">
        <v>34745</v>
      </c>
      <c r="Q19" s="2">
        <v>74478</v>
      </c>
      <c r="R19" s="2">
        <v>82108</v>
      </c>
      <c r="S19" s="2">
        <v>114289</v>
      </c>
      <c r="T19" s="2">
        <v>40962</v>
      </c>
      <c r="U19" s="2">
        <v>83096</v>
      </c>
      <c r="V19" s="2">
        <v>44569</v>
      </c>
      <c r="W19" s="2">
        <v>163673</v>
      </c>
      <c r="X19" s="2">
        <v>96650</v>
      </c>
      <c r="Y19" s="2">
        <v>82304</v>
      </c>
      <c r="Z19" s="2">
        <v>19431</v>
      </c>
    </row>
    <row r="20" spans="2:26" x14ac:dyDescent="0.25">
      <c r="B20">
        <v>16</v>
      </c>
      <c r="C20" s="2">
        <v>143901</v>
      </c>
      <c r="D20" s="2">
        <v>173948</v>
      </c>
      <c r="E20" s="2">
        <v>8952</v>
      </c>
      <c r="F20" s="2">
        <v>31075</v>
      </c>
      <c r="G20" s="2">
        <v>37120</v>
      </c>
      <c r="H20" s="2">
        <v>33151</v>
      </c>
      <c r="I20" s="2">
        <v>139582</v>
      </c>
      <c r="J20" s="2">
        <v>38674</v>
      </c>
      <c r="K20" s="2">
        <v>31650</v>
      </c>
      <c r="L20" s="2">
        <v>32206</v>
      </c>
      <c r="M20" s="2">
        <v>48801</v>
      </c>
      <c r="N20" s="2">
        <v>33287</v>
      </c>
      <c r="O20" s="2">
        <v>103240</v>
      </c>
      <c r="P20" s="2">
        <v>31615</v>
      </c>
      <c r="Q20" s="2">
        <v>58799</v>
      </c>
      <c r="R20" s="2">
        <v>120364</v>
      </c>
      <c r="S20" s="2">
        <v>62660</v>
      </c>
      <c r="T20" s="2">
        <v>46198</v>
      </c>
      <c r="W20" s="2">
        <v>145333</v>
      </c>
      <c r="X20" s="2">
        <v>106623</v>
      </c>
      <c r="Y20" s="2">
        <v>74064</v>
      </c>
      <c r="Z20" s="2">
        <v>61863</v>
      </c>
    </row>
    <row r="21" spans="2:26" x14ac:dyDescent="0.25">
      <c r="B21">
        <v>17</v>
      </c>
      <c r="C21" s="2">
        <v>168654</v>
      </c>
      <c r="D21" s="2">
        <v>80981</v>
      </c>
      <c r="E21" s="2">
        <v>33421</v>
      </c>
      <c r="F21" s="2">
        <v>10878</v>
      </c>
      <c r="G21" s="2">
        <v>66620</v>
      </c>
      <c r="H21" s="2">
        <v>25321</v>
      </c>
      <c r="I21" s="2">
        <v>76520</v>
      </c>
      <c r="J21" s="2">
        <v>43621</v>
      </c>
      <c r="K21" s="2">
        <v>41890</v>
      </c>
      <c r="L21" s="2">
        <v>32143</v>
      </c>
      <c r="M21" s="2">
        <v>24295</v>
      </c>
      <c r="N21" s="2">
        <v>19810</v>
      </c>
      <c r="O21" s="2">
        <v>64406</v>
      </c>
      <c r="P21" s="2">
        <v>39785</v>
      </c>
      <c r="Q21" s="2">
        <v>80003</v>
      </c>
      <c r="R21" s="2">
        <v>52487</v>
      </c>
      <c r="S21" s="2">
        <v>109516</v>
      </c>
      <c r="T21" s="2">
        <v>53279</v>
      </c>
      <c r="W21" s="2">
        <v>84334</v>
      </c>
      <c r="X21" s="2">
        <v>45456</v>
      </c>
      <c r="Y21" s="2">
        <v>81639</v>
      </c>
      <c r="Z21" s="2">
        <v>45654</v>
      </c>
    </row>
    <row r="22" spans="2:26" x14ac:dyDescent="0.25">
      <c r="B22">
        <v>18</v>
      </c>
      <c r="C22" s="2">
        <v>89118</v>
      </c>
      <c r="D22" s="2">
        <v>64532</v>
      </c>
      <c r="E22" s="2">
        <v>28021</v>
      </c>
      <c r="F22" s="2">
        <v>52638</v>
      </c>
      <c r="G22" s="2">
        <v>42199</v>
      </c>
      <c r="H22" s="2">
        <v>30809</v>
      </c>
      <c r="I22" s="2">
        <v>80233</v>
      </c>
      <c r="J22" s="2">
        <v>43832</v>
      </c>
      <c r="K22" s="2">
        <v>47610</v>
      </c>
      <c r="L22" s="2">
        <v>35957</v>
      </c>
      <c r="M22" s="2">
        <v>34578</v>
      </c>
      <c r="N22" s="2">
        <v>14351</v>
      </c>
      <c r="O22" s="2">
        <v>104004</v>
      </c>
      <c r="P22" s="2">
        <v>39023</v>
      </c>
      <c r="Q22" s="2">
        <v>55925</v>
      </c>
      <c r="R22" s="2">
        <v>25078</v>
      </c>
      <c r="S22" s="2">
        <v>93962</v>
      </c>
      <c r="T22" s="2">
        <v>40088</v>
      </c>
      <c r="W22" s="2">
        <v>107739</v>
      </c>
      <c r="X22" s="2">
        <v>144931</v>
      </c>
      <c r="Y22" s="2">
        <v>54244</v>
      </c>
      <c r="Z22" s="2">
        <v>51526</v>
      </c>
    </row>
    <row r="23" spans="2:26" x14ac:dyDescent="0.25">
      <c r="B23">
        <v>19</v>
      </c>
      <c r="C23" s="2">
        <v>103812</v>
      </c>
      <c r="D23" s="2">
        <v>62703</v>
      </c>
      <c r="E23" s="2">
        <v>57523</v>
      </c>
      <c r="F23" s="2">
        <v>83145</v>
      </c>
      <c r="G23" s="2">
        <v>71114</v>
      </c>
      <c r="H23" s="2">
        <v>40859</v>
      </c>
      <c r="I23" s="2">
        <v>50892</v>
      </c>
      <c r="K23" s="2">
        <v>45088</v>
      </c>
      <c r="L23" s="2">
        <v>32098</v>
      </c>
      <c r="M23" s="2">
        <v>38323</v>
      </c>
      <c r="N23" s="2">
        <v>16953</v>
      </c>
      <c r="O23" s="2">
        <v>96991</v>
      </c>
      <c r="P23" s="2">
        <v>52018</v>
      </c>
      <c r="Q23" s="2">
        <v>66069</v>
      </c>
      <c r="R23" s="2">
        <v>42402</v>
      </c>
      <c r="S23" s="2">
        <v>57388</v>
      </c>
      <c r="T23" s="2">
        <v>71805</v>
      </c>
      <c r="W23" s="2">
        <v>117593</v>
      </c>
      <c r="X23" s="2">
        <v>129900</v>
      </c>
      <c r="Y23" s="2">
        <v>69395</v>
      </c>
      <c r="Z23" s="2">
        <v>37462</v>
      </c>
    </row>
    <row r="24" spans="2:26" x14ac:dyDescent="0.25">
      <c r="B24">
        <v>20</v>
      </c>
      <c r="C24" s="2">
        <v>106757</v>
      </c>
      <c r="D24" s="2">
        <v>81427</v>
      </c>
      <c r="E24" s="2">
        <v>59416</v>
      </c>
      <c r="F24" s="2">
        <v>10604</v>
      </c>
      <c r="G24" s="2">
        <v>67427</v>
      </c>
      <c r="H24" s="2">
        <v>40859</v>
      </c>
      <c r="I24" s="2">
        <v>86930</v>
      </c>
      <c r="K24" s="2">
        <v>49660</v>
      </c>
      <c r="L24" s="2">
        <v>32654</v>
      </c>
      <c r="M24" s="2">
        <v>30727</v>
      </c>
      <c r="N24" s="2">
        <v>16601</v>
      </c>
      <c r="O24" s="2">
        <v>70304</v>
      </c>
      <c r="P24" s="2">
        <v>32614</v>
      </c>
      <c r="Q24" s="2">
        <v>63552</v>
      </c>
      <c r="R24" s="2">
        <v>68348</v>
      </c>
      <c r="S24" s="2">
        <v>116463</v>
      </c>
      <c r="T24" s="2">
        <v>75496</v>
      </c>
      <c r="W24" s="2">
        <v>123711</v>
      </c>
      <c r="X24" s="2">
        <v>106617</v>
      </c>
      <c r="Y24" s="2">
        <v>86382</v>
      </c>
      <c r="Z24" s="2">
        <v>43155</v>
      </c>
    </row>
    <row r="25" spans="2:26" x14ac:dyDescent="0.25">
      <c r="C25" s="2">
        <f t="shared" ref="C25:Z25" si="0">AVERAGE(C5:C24)</f>
        <v>122708.15</v>
      </c>
      <c r="D25" s="2">
        <f t="shared" si="0"/>
        <v>80639.05</v>
      </c>
      <c r="E25" s="2">
        <f t="shared" si="0"/>
        <v>53570.95</v>
      </c>
      <c r="F25" s="2">
        <f t="shared" si="0"/>
        <v>46987.75</v>
      </c>
      <c r="G25" s="2">
        <f t="shared" si="0"/>
        <v>52200.75</v>
      </c>
      <c r="H25" s="2">
        <f t="shared" si="0"/>
        <v>34768.1</v>
      </c>
      <c r="I25" s="2">
        <f t="shared" si="0"/>
        <v>96941.5</v>
      </c>
      <c r="J25" s="2">
        <f t="shared" si="0"/>
        <v>53109.277777777781</v>
      </c>
      <c r="K25" s="2">
        <f t="shared" si="0"/>
        <v>39789.449999999997</v>
      </c>
      <c r="L25" s="2">
        <f t="shared" si="0"/>
        <v>36481.35</v>
      </c>
      <c r="M25" s="2">
        <f t="shared" si="0"/>
        <v>32037.85</v>
      </c>
      <c r="N25" s="2">
        <f t="shared" si="0"/>
        <v>21509.4</v>
      </c>
      <c r="O25" s="2">
        <f t="shared" si="0"/>
        <v>79417.8</v>
      </c>
      <c r="P25" s="2">
        <f t="shared" si="0"/>
        <v>43589.15</v>
      </c>
      <c r="Q25" s="2">
        <f t="shared" si="0"/>
        <v>69204.3</v>
      </c>
      <c r="R25" s="2">
        <f t="shared" si="0"/>
        <v>67896.5</v>
      </c>
      <c r="S25" s="2">
        <f t="shared" si="0"/>
        <v>97050.95</v>
      </c>
      <c r="T25" s="2">
        <f t="shared" si="0"/>
        <v>58685</v>
      </c>
      <c r="U25" s="2">
        <f t="shared" si="0"/>
        <v>53440.466666666667</v>
      </c>
      <c r="V25" s="2">
        <f t="shared" si="0"/>
        <v>37795</v>
      </c>
      <c r="W25" s="2">
        <f t="shared" si="0"/>
        <v>101238.2</v>
      </c>
      <c r="X25" s="2">
        <f t="shared" si="0"/>
        <v>80937.2</v>
      </c>
      <c r="Y25" s="2">
        <f t="shared" si="0"/>
        <v>81673.25</v>
      </c>
      <c r="Z25" s="2">
        <f t="shared" si="0"/>
        <v>46011.1</v>
      </c>
    </row>
    <row r="26" spans="2:26" x14ac:dyDescent="0.25">
      <c r="C26" s="17"/>
      <c r="D26" s="19">
        <f>D25/C25</f>
        <v>0.65716132139552264</v>
      </c>
      <c r="E26" s="17"/>
      <c r="F26" s="19">
        <f>F25/E25</f>
        <v>0.8771125022050198</v>
      </c>
      <c r="G26" s="2"/>
      <c r="H26" s="19">
        <f>H25/G25</f>
        <v>0.66604598592932096</v>
      </c>
      <c r="I26" s="17"/>
      <c r="J26" s="19">
        <f>J25/I25</f>
        <v>0.54784873122220912</v>
      </c>
      <c r="K26" s="17"/>
      <c r="L26" s="19">
        <f>L25/K25</f>
        <v>0.91685987114674872</v>
      </c>
      <c r="M26" s="2"/>
      <c r="N26" s="19">
        <f>N25/M25</f>
        <v>0.6713746396839988</v>
      </c>
      <c r="O26" s="2"/>
      <c r="P26" s="19">
        <f>P25/O25</f>
        <v>0.54885869414665223</v>
      </c>
      <c r="Q26" s="2"/>
      <c r="R26" s="19">
        <f>R25/Q25</f>
        <v>0.98110233034652472</v>
      </c>
      <c r="S26" s="2"/>
      <c r="T26" s="19">
        <f>T25/S25</f>
        <v>0.60468238590142598</v>
      </c>
      <c r="U26" s="2"/>
      <c r="V26" s="19">
        <f>V25/U25</f>
        <v>0.7072355905075679</v>
      </c>
      <c r="W26" s="2"/>
      <c r="X26" s="19">
        <f>X25/W25</f>
        <v>0.7994729262274517</v>
      </c>
      <c r="Y26" s="2"/>
      <c r="Z26" s="19">
        <f>Z25/Y25</f>
        <v>0.56335581111318578</v>
      </c>
    </row>
    <row r="29" spans="2:26" x14ac:dyDescent="0.25">
      <c r="B29" s="17"/>
      <c r="C29" s="22" t="s">
        <v>34</v>
      </c>
      <c r="D29" s="22"/>
      <c r="E29" s="22"/>
      <c r="F29" s="22"/>
      <c r="G29" s="22"/>
      <c r="H29" s="22"/>
      <c r="I29" s="18"/>
      <c r="J29" s="18"/>
    </row>
    <row r="30" spans="2:26" x14ac:dyDescent="0.25">
      <c r="B30" s="17" t="s">
        <v>33</v>
      </c>
      <c r="C30" s="22" t="s">
        <v>52</v>
      </c>
      <c r="D30" s="22"/>
      <c r="E30" s="22" t="s">
        <v>50</v>
      </c>
      <c r="F30" s="22"/>
      <c r="G30" s="22" t="s">
        <v>53</v>
      </c>
      <c r="H30" s="22"/>
      <c r="I30" s="22"/>
      <c r="J30" s="22"/>
    </row>
    <row r="31" spans="2:26" x14ac:dyDescent="0.25">
      <c r="B31" s="17"/>
      <c r="C31" s="17" t="s">
        <v>29</v>
      </c>
      <c r="D31" s="17" t="s">
        <v>0</v>
      </c>
      <c r="E31" s="17" t="s">
        <v>29</v>
      </c>
      <c r="F31" s="17" t="s">
        <v>0</v>
      </c>
      <c r="G31" s="17" t="s">
        <v>29</v>
      </c>
      <c r="H31" s="17" t="s">
        <v>0</v>
      </c>
      <c r="I31" s="17"/>
      <c r="J31" s="17"/>
      <c r="K31" s="15"/>
    </row>
    <row r="32" spans="2:26" x14ac:dyDescent="0.25">
      <c r="B32" s="17">
        <v>1</v>
      </c>
      <c r="C32" s="2">
        <v>12417</v>
      </c>
      <c r="D32" s="2">
        <v>7507</v>
      </c>
      <c r="E32" s="2">
        <v>74700</v>
      </c>
      <c r="F32" s="2">
        <v>55622</v>
      </c>
      <c r="G32" s="2">
        <v>116076</v>
      </c>
      <c r="H32" s="2">
        <v>70149</v>
      </c>
      <c r="I32" s="17"/>
      <c r="J32" s="17"/>
    </row>
    <row r="33" spans="2:10" x14ac:dyDescent="0.25">
      <c r="B33" s="17">
        <v>2</v>
      </c>
      <c r="C33" s="2">
        <v>10341</v>
      </c>
      <c r="D33" s="2">
        <v>8032</v>
      </c>
      <c r="E33" s="2">
        <v>74023</v>
      </c>
      <c r="F33" s="2">
        <v>75640</v>
      </c>
      <c r="G33" s="2">
        <v>82481</v>
      </c>
      <c r="H33" s="2">
        <v>43978</v>
      </c>
      <c r="I33" s="17"/>
      <c r="J33" s="17"/>
    </row>
    <row r="34" spans="2:10" x14ac:dyDescent="0.25">
      <c r="B34" s="17">
        <v>3</v>
      </c>
      <c r="C34" s="2">
        <v>7804</v>
      </c>
      <c r="D34" s="2">
        <v>10253</v>
      </c>
      <c r="E34" s="2">
        <v>69063</v>
      </c>
      <c r="F34" s="2">
        <v>90908</v>
      </c>
      <c r="G34" s="2">
        <v>66699</v>
      </c>
      <c r="H34" s="2">
        <v>65785</v>
      </c>
      <c r="I34" s="17"/>
      <c r="J34" s="17"/>
    </row>
    <row r="35" spans="2:10" x14ac:dyDescent="0.25">
      <c r="B35" s="17">
        <v>4</v>
      </c>
      <c r="C35" s="2">
        <v>13157</v>
      </c>
      <c r="D35" s="2">
        <v>14153</v>
      </c>
      <c r="E35" s="2">
        <v>102156</v>
      </c>
      <c r="F35" s="2">
        <v>42122</v>
      </c>
      <c r="G35" s="2">
        <v>83068</v>
      </c>
      <c r="H35" s="2">
        <v>78199</v>
      </c>
      <c r="I35" s="17"/>
      <c r="J35" s="17"/>
    </row>
    <row r="36" spans="2:10" x14ac:dyDescent="0.25">
      <c r="B36" s="17">
        <v>5</v>
      </c>
      <c r="C36" s="2">
        <v>8968</v>
      </c>
      <c r="D36" s="2">
        <v>11525</v>
      </c>
      <c r="E36" s="2">
        <v>44703</v>
      </c>
      <c r="F36" s="2">
        <v>105443</v>
      </c>
      <c r="G36" s="2">
        <v>80337</v>
      </c>
      <c r="H36" s="2">
        <v>99423</v>
      </c>
      <c r="I36" s="17"/>
      <c r="J36" s="17"/>
    </row>
    <row r="37" spans="2:10" x14ac:dyDescent="0.25">
      <c r="B37" s="17">
        <v>6</v>
      </c>
      <c r="C37" s="2">
        <v>11594</v>
      </c>
      <c r="D37" s="2">
        <v>10533</v>
      </c>
      <c r="E37" s="2">
        <v>52564</v>
      </c>
      <c r="F37" s="2">
        <v>81511</v>
      </c>
      <c r="G37" s="2">
        <v>98301</v>
      </c>
      <c r="H37" s="2">
        <v>82386</v>
      </c>
      <c r="I37" s="17"/>
      <c r="J37" s="17"/>
    </row>
    <row r="38" spans="2:10" x14ac:dyDescent="0.25">
      <c r="B38" s="17">
        <v>7</v>
      </c>
      <c r="C38" s="2">
        <v>14617</v>
      </c>
      <c r="D38" s="2">
        <v>8624</v>
      </c>
      <c r="E38" s="2">
        <v>51018</v>
      </c>
      <c r="F38" s="2">
        <v>93888</v>
      </c>
      <c r="G38" s="2">
        <v>66996</v>
      </c>
      <c r="H38" s="2">
        <v>68371</v>
      </c>
      <c r="I38" s="17"/>
      <c r="J38" s="17"/>
    </row>
    <row r="39" spans="2:10" x14ac:dyDescent="0.25">
      <c r="B39" s="17">
        <v>8</v>
      </c>
      <c r="C39" s="2">
        <v>9094</v>
      </c>
      <c r="D39" s="2">
        <v>10173</v>
      </c>
      <c r="E39" s="2">
        <v>63147</v>
      </c>
      <c r="F39" s="2">
        <v>108831</v>
      </c>
      <c r="G39" s="2">
        <v>74885</v>
      </c>
      <c r="H39" s="2">
        <v>96716</v>
      </c>
      <c r="I39" s="17"/>
      <c r="J39" s="17"/>
    </row>
    <row r="40" spans="2:10" x14ac:dyDescent="0.25">
      <c r="B40" s="17">
        <v>9</v>
      </c>
      <c r="C40" s="2">
        <v>11196</v>
      </c>
      <c r="D40" s="2">
        <v>13534</v>
      </c>
      <c r="E40" s="2">
        <v>64296</v>
      </c>
      <c r="F40" s="2">
        <v>76911</v>
      </c>
      <c r="G40" s="2">
        <v>58343</v>
      </c>
      <c r="H40" s="2">
        <v>77968</v>
      </c>
      <c r="I40" s="17"/>
      <c r="J40" s="17"/>
    </row>
    <row r="41" spans="2:10" x14ac:dyDescent="0.25">
      <c r="B41" s="17">
        <v>10</v>
      </c>
      <c r="C41" s="2">
        <v>7519</v>
      </c>
      <c r="D41" s="2">
        <v>9788</v>
      </c>
      <c r="E41" s="2">
        <v>74928</v>
      </c>
      <c r="F41" s="2">
        <v>49626</v>
      </c>
      <c r="G41" s="2">
        <v>90613</v>
      </c>
      <c r="H41" s="2">
        <v>66304</v>
      </c>
      <c r="I41" s="17"/>
      <c r="J41" s="17"/>
    </row>
    <row r="42" spans="2:10" x14ac:dyDescent="0.25">
      <c r="B42" s="17">
        <v>11</v>
      </c>
      <c r="C42" s="2">
        <v>8651</v>
      </c>
      <c r="D42" s="2">
        <v>8140</v>
      </c>
      <c r="E42" s="2">
        <v>76338</v>
      </c>
      <c r="F42" s="2">
        <v>66000</v>
      </c>
      <c r="G42" s="2">
        <v>84133</v>
      </c>
      <c r="H42" s="2">
        <v>62047</v>
      </c>
      <c r="I42" s="17"/>
      <c r="J42" s="17"/>
    </row>
    <row r="43" spans="2:10" x14ac:dyDescent="0.25">
      <c r="B43" s="17">
        <v>12</v>
      </c>
      <c r="C43" s="2">
        <v>11689</v>
      </c>
      <c r="D43" s="2">
        <v>15025</v>
      </c>
      <c r="E43" s="2">
        <v>77046</v>
      </c>
      <c r="F43" s="2">
        <v>52357</v>
      </c>
      <c r="G43" s="2">
        <v>74794</v>
      </c>
      <c r="H43" s="2">
        <v>88136</v>
      </c>
      <c r="I43" s="17"/>
      <c r="J43" s="17"/>
    </row>
    <row r="44" spans="2:10" x14ac:dyDescent="0.25">
      <c r="B44" s="17">
        <v>13</v>
      </c>
      <c r="C44" s="2">
        <v>11493</v>
      </c>
      <c r="D44" s="2">
        <v>11537</v>
      </c>
      <c r="E44" s="2">
        <v>69511</v>
      </c>
      <c r="F44" s="2">
        <v>84658</v>
      </c>
      <c r="G44" s="2">
        <v>99101</v>
      </c>
      <c r="H44" s="2">
        <v>95705</v>
      </c>
      <c r="I44" s="17"/>
      <c r="J44" s="17"/>
    </row>
    <row r="45" spans="2:10" x14ac:dyDescent="0.25">
      <c r="B45" s="17">
        <v>14</v>
      </c>
      <c r="C45" s="2">
        <v>9165</v>
      </c>
      <c r="D45" s="2">
        <v>6114</v>
      </c>
      <c r="E45" s="2">
        <v>66990</v>
      </c>
      <c r="F45" s="2">
        <v>81979</v>
      </c>
      <c r="G45" s="2">
        <v>75278</v>
      </c>
      <c r="H45" s="2">
        <v>82436</v>
      </c>
      <c r="I45" s="17"/>
      <c r="J45" s="17"/>
    </row>
    <row r="46" spans="2:10" x14ac:dyDescent="0.25">
      <c r="B46" s="17">
        <v>15</v>
      </c>
      <c r="C46" s="2">
        <v>7338</v>
      </c>
      <c r="D46" s="2">
        <v>6036</v>
      </c>
      <c r="E46" s="2">
        <v>71700</v>
      </c>
      <c r="F46" s="2">
        <v>66736</v>
      </c>
      <c r="G46" s="2">
        <v>57196</v>
      </c>
      <c r="H46" s="2">
        <v>83274</v>
      </c>
      <c r="I46" s="17"/>
      <c r="J46" s="17"/>
    </row>
    <row r="47" spans="2:10" x14ac:dyDescent="0.25">
      <c r="B47" s="17">
        <v>16</v>
      </c>
      <c r="C47" s="2">
        <v>22891</v>
      </c>
      <c r="D47" s="2">
        <v>7255</v>
      </c>
      <c r="E47" s="2">
        <v>118374</v>
      </c>
      <c r="F47" s="2">
        <v>77553</v>
      </c>
      <c r="G47" s="2">
        <v>64956</v>
      </c>
      <c r="H47" s="2">
        <v>80486</v>
      </c>
      <c r="I47" s="17"/>
      <c r="J47" s="17"/>
    </row>
    <row r="48" spans="2:10" x14ac:dyDescent="0.25">
      <c r="B48" s="17">
        <v>17</v>
      </c>
      <c r="C48" s="2">
        <v>7267</v>
      </c>
      <c r="D48" s="2">
        <v>7715</v>
      </c>
      <c r="E48" s="2">
        <v>65577</v>
      </c>
      <c r="F48" s="2">
        <v>60741</v>
      </c>
      <c r="G48" s="2">
        <v>82049</v>
      </c>
      <c r="H48" s="2">
        <v>56051</v>
      </c>
      <c r="I48" s="17"/>
      <c r="J48" s="17"/>
    </row>
    <row r="49" spans="2:10" x14ac:dyDescent="0.25">
      <c r="B49" s="17">
        <v>18</v>
      </c>
      <c r="C49" s="2">
        <v>6830</v>
      </c>
      <c r="D49" s="2">
        <v>7848</v>
      </c>
      <c r="E49" s="2">
        <v>83365</v>
      </c>
      <c r="F49" s="2">
        <v>67867</v>
      </c>
      <c r="G49" s="2">
        <v>101260</v>
      </c>
      <c r="H49" s="2">
        <v>63232</v>
      </c>
      <c r="I49" s="17"/>
      <c r="J49" s="17"/>
    </row>
    <row r="50" spans="2:10" x14ac:dyDescent="0.25">
      <c r="B50" s="17">
        <v>19</v>
      </c>
      <c r="C50" s="2">
        <v>9340</v>
      </c>
      <c r="D50" s="2">
        <v>9672</v>
      </c>
      <c r="E50" s="2">
        <v>83005</v>
      </c>
      <c r="F50" s="2">
        <v>53032</v>
      </c>
      <c r="G50" s="2">
        <v>90366</v>
      </c>
      <c r="H50" s="2">
        <v>78267</v>
      </c>
      <c r="I50" s="17"/>
      <c r="J50" s="17"/>
    </row>
    <row r="51" spans="2:10" x14ac:dyDescent="0.25">
      <c r="B51" s="17">
        <v>20</v>
      </c>
      <c r="C51" s="2">
        <v>15687</v>
      </c>
      <c r="D51" s="2">
        <v>8403</v>
      </c>
      <c r="E51" s="2">
        <v>83178</v>
      </c>
      <c r="F51" s="2">
        <v>57801</v>
      </c>
      <c r="G51" s="2">
        <v>81479</v>
      </c>
      <c r="H51" s="2">
        <v>70573</v>
      </c>
      <c r="I51" s="17"/>
      <c r="J51" s="17"/>
    </row>
    <row r="52" spans="2:10" x14ac:dyDescent="0.25">
      <c r="B52" s="17" t="s">
        <v>35</v>
      </c>
      <c r="C52" s="2">
        <f t="shared" ref="C52:H52" si="1">AVERAGE(C32:C51)</f>
        <v>10852.9</v>
      </c>
      <c r="D52" s="2">
        <f t="shared" si="1"/>
        <v>9593.35</v>
      </c>
      <c r="E52" s="2">
        <f t="shared" si="1"/>
        <v>73284.100000000006</v>
      </c>
      <c r="F52" s="2">
        <f t="shared" si="1"/>
        <v>72461.3</v>
      </c>
      <c r="G52" s="2">
        <f t="shared" si="1"/>
        <v>81420.55</v>
      </c>
      <c r="H52" s="2">
        <f t="shared" si="1"/>
        <v>75474.3</v>
      </c>
      <c r="I52" s="17"/>
      <c r="J52" s="17"/>
    </row>
    <row r="53" spans="2:10" x14ac:dyDescent="0.25">
      <c r="B53" s="17" t="s">
        <v>36</v>
      </c>
      <c r="C53" s="17"/>
      <c r="D53" s="19">
        <f>D52/C52</f>
        <v>0.88394346211611652</v>
      </c>
      <c r="E53" s="17"/>
      <c r="F53" s="19">
        <f>F52/E52</f>
        <v>0.98877246223942161</v>
      </c>
      <c r="G53" s="17"/>
      <c r="H53" s="19">
        <f>H52/G52</f>
        <v>0.92696868296762913</v>
      </c>
      <c r="I53" s="17"/>
      <c r="J53" s="17"/>
    </row>
  </sheetData>
  <mergeCells count="21">
    <mergeCell ref="C3:D3"/>
    <mergeCell ref="E3:F3"/>
    <mergeCell ref="G3:H3"/>
    <mergeCell ref="C2:H2"/>
    <mergeCell ref="I2:N2"/>
    <mergeCell ref="I3:J3"/>
    <mergeCell ref="K3:L3"/>
    <mergeCell ref="M3:N3"/>
    <mergeCell ref="O2:T2"/>
    <mergeCell ref="O3:P3"/>
    <mergeCell ref="Q3:R3"/>
    <mergeCell ref="S3:T3"/>
    <mergeCell ref="U2:Z2"/>
    <mergeCell ref="U3:V3"/>
    <mergeCell ref="W3:X3"/>
    <mergeCell ref="Y3:Z3"/>
    <mergeCell ref="C30:D30"/>
    <mergeCell ref="E30:F30"/>
    <mergeCell ref="G30:H30"/>
    <mergeCell ref="I30:J30"/>
    <mergeCell ref="C29:H2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zoomScale="42" workbookViewId="0">
      <selection activeCell="V63" sqref="V63"/>
    </sheetView>
  </sheetViews>
  <sheetFormatPr defaultColWidth="11" defaultRowHeight="15.75" x14ac:dyDescent="0.25"/>
  <sheetData>
    <row r="1" spans="1:26" x14ac:dyDescent="0.25">
      <c r="A1" s="17" t="s">
        <v>37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</row>
    <row r="2" spans="1:26" x14ac:dyDescent="0.25">
      <c r="A2" s="17"/>
      <c r="B2" s="17"/>
      <c r="C2" s="23" t="s">
        <v>50</v>
      </c>
      <c r="D2" s="23"/>
      <c r="E2" s="23"/>
      <c r="F2" s="23"/>
      <c r="G2" s="23"/>
      <c r="H2" s="23"/>
      <c r="I2" s="23" t="s">
        <v>51</v>
      </c>
      <c r="J2" s="23"/>
      <c r="K2" s="23"/>
      <c r="L2" s="23"/>
      <c r="M2" s="23"/>
      <c r="N2" s="23"/>
      <c r="O2" s="23" t="s">
        <v>52</v>
      </c>
      <c r="P2" s="23"/>
      <c r="Q2" s="23"/>
      <c r="R2" s="23"/>
      <c r="S2" s="23"/>
      <c r="T2" s="23"/>
      <c r="U2" s="23" t="s">
        <v>53</v>
      </c>
      <c r="V2" s="23"/>
      <c r="W2" s="23"/>
      <c r="X2" s="23"/>
      <c r="Y2" s="23"/>
      <c r="Z2" s="23"/>
    </row>
    <row r="3" spans="1:26" x14ac:dyDescent="0.25">
      <c r="A3" s="17"/>
      <c r="B3" s="17" t="s">
        <v>33</v>
      </c>
      <c r="C3" s="22" t="s">
        <v>28</v>
      </c>
      <c r="D3" s="22"/>
      <c r="E3" s="22" t="s">
        <v>30</v>
      </c>
      <c r="F3" s="22"/>
      <c r="G3" s="22" t="s">
        <v>31</v>
      </c>
      <c r="H3" s="22"/>
      <c r="I3" s="23" t="s">
        <v>28</v>
      </c>
      <c r="J3" s="23"/>
      <c r="K3" s="23" t="s">
        <v>30</v>
      </c>
      <c r="L3" s="23"/>
      <c r="M3" s="23" t="s">
        <v>31</v>
      </c>
      <c r="N3" s="23"/>
      <c r="O3" s="23" t="s">
        <v>28</v>
      </c>
      <c r="P3" s="23"/>
      <c r="Q3" s="23" t="s">
        <v>30</v>
      </c>
      <c r="R3" s="23"/>
      <c r="S3" s="23" t="s">
        <v>31</v>
      </c>
      <c r="T3" s="23"/>
      <c r="U3" s="23" t="s">
        <v>28</v>
      </c>
      <c r="V3" s="23"/>
      <c r="W3" s="23" t="s">
        <v>30</v>
      </c>
      <c r="X3" s="23"/>
      <c r="Y3" s="23" t="s">
        <v>31</v>
      </c>
      <c r="Z3" s="23"/>
    </row>
    <row r="4" spans="1:26" x14ac:dyDescent="0.25">
      <c r="A4" s="17"/>
      <c r="B4" s="17"/>
      <c r="C4" s="17" t="s">
        <v>29</v>
      </c>
      <c r="D4" s="17" t="s">
        <v>0</v>
      </c>
      <c r="E4" s="17" t="s">
        <v>29</v>
      </c>
      <c r="F4" s="17" t="s">
        <v>0</v>
      </c>
      <c r="G4" s="17" t="s">
        <v>29</v>
      </c>
      <c r="H4" s="17" t="s">
        <v>0</v>
      </c>
      <c r="I4" s="17" t="s">
        <v>29</v>
      </c>
      <c r="J4" s="17" t="s">
        <v>0</v>
      </c>
      <c r="K4" s="17" t="s">
        <v>29</v>
      </c>
      <c r="L4" s="17" t="s">
        <v>0</v>
      </c>
      <c r="M4" s="17" t="s">
        <v>29</v>
      </c>
      <c r="N4" s="17" t="s">
        <v>0</v>
      </c>
      <c r="O4" s="17" t="s">
        <v>29</v>
      </c>
      <c r="P4" s="17" t="s">
        <v>0</v>
      </c>
      <c r="Q4" s="17" t="s">
        <v>29</v>
      </c>
      <c r="R4" s="17" t="s">
        <v>0</v>
      </c>
      <c r="S4" s="17" t="s">
        <v>29</v>
      </c>
      <c r="T4" s="17" t="s">
        <v>0</v>
      </c>
      <c r="U4" s="17" t="s">
        <v>29</v>
      </c>
      <c r="V4" s="17" t="s">
        <v>0</v>
      </c>
      <c r="W4" s="17" t="s">
        <v>29</v>
      </c>
      <c r="X4" s="17" t="s">
        <v>0</v>
      </c>
      <c r="Y4" s="17" t="s">
        <v>29</v>
      </c>
      <c r="Z4" s="17" t="s">
        <v>0</v>
      </c>
    </row>
    <row r="5" spans="1:26" x14ac:dyDescent="0.25">
      <c r="A5" s="17"/>
      <c r="B5" s="17">
        <v>1</v>
      </c>
      <c r="C5" s="2">
        <v>35545</v>
      </c>
      <c r="D5" s="2">
        <v>24074</v>
      </c>
      <c r="E5" s="2">
        <v>45446</v>
      </c>
      <c r="F5" s="2">
        <v>44309</v>
      </c>
      <c r="G5" s="2">
        <v>65033</v>
      </c>
      <c r="H5" s="2">
        <v>15995</v>
      </c>
      <c r="I5" s="2">
        <v>34109</v>
      </c>
      <c r="J5" s="2">
        <v>34472</v>
      </c>
      <c r="K5" s="2">
        <v>32520</v>
      </c>
      <c r="L5" s="2">
        <v>17240</v>
      </c>
      <c r="M5" s="2">
        <v>40154</v>
      </c>
      <c r="N5" s="2">
        <v>9798</v>
      </c>
      <c r="O5" s="2">
        <v>19590</v>
      </c>
      <c r="P5" s="2">
        <v>26089</v>
      </c>
      <c r="Q5" s="2">
        <v>13337</v>
      </c>
      <c r="R5" s="2">
        <v>6903</v>
      </c>
      <c r="S5" s="2">
        <v>31437</v>
      </c>
      <c r="T5" s="2">
        <v>30362</v>
      </c>
      <c r="U5" s="2">
        <v>32528</v>
      </c>
      <c r="V5" s="2">
        <v>43120</v>
      </c>
      <c r="W5" s="2">
        <v>18560</v>
      </c>
      <c r="X5" s="2">
        <v>28319</v>
      </c>
      <c r="Y5" s="2">
        <v>9671</v>
      </c>
      <c r="Z5" s="2">
        <v>18156</v>
      </c>
    </row>
    <row r="6" spans="1:26" x14ac:dyDescent="0.25">
      <c r="A6" s="17"/>
      <c r="B6" s="17">
        <v>2</v>
      </c>
      <c r="C6" s="2">
        <v>35378</v>
      </c>
      <c r="D6" s="2">
        <v>15973</v>
      </c>
      <c r="E6" s="2">
        <v>47704</v>
      </c>
      <c r="F6" s="2">
        <v>43557</v>
      </c>
      <c r="G6" s="2">
        <v>67180</v>
      </c>
      <c r="H6" s="2">
        <v>34665</v>
      </c>
      <c r="I6" s="2">
        <v>33108</v>
      </c>
      <c r="J6" s="2">
        <v>27224</v>
      </c>
      <c r="K6" s="2">
        <v>27053</v>
      </c>
      <c r="L6" s="2">
        <v>13236</v>
      </c>
      <c r="M6" s="2">
        <v>21184</v>
      </c>
      <c r="N6" s="2">
        <v>12450</v>
      </c>
      <c r="O6" s="2">
        <v>15769</v>
      </c>
      <c r="P6" s="2">
        <v>32446</v>
      </c>
      <c r="Q6" s="2">
        <v>27204</v>
      </c>
      <c r="R6" s="2">
        <v>8220</v>
      </c>
      <c r="S6" s="2">
        <v>40273</v>
      </c>
      <c r="T6" s="2">
        <v>20766</v>
      </c>
      <c r="U6" s="2">
        <v>42411</v>
      </c>
      <c r="V6" s="2">
        <v>35292</v>
      </c>
      <c r="W6" s="2">
        <v>23955</v>
      </c>
      <c r="X6" s="2">
        <v>25268</v>
      </c>
      <c r="Y6" s="2">
        <v>12186</v>
      </c>
      <c r="Z6" s="2">
        <v>32496</v>
      </c>
    </row>
    <row r="7" spans="1:26" x14ac:dyDescent="0.25">
      <c r="A7" s="17"/>
      <c r="B7" s="17">
        <v>3</v>
      </c>
      <c r="C7" s="2">
        <v>35336</v>
      </c>
      <c r="D7" s="2">
        <v>25367</v>
      </c>
      <c r="E7" s="2">
        <v>39315</v>
      </c>
      <c r="F7" s="2">
        <v>47892</v>
      </c>
      <c r="G7" s="2">
        <v>37563</v>
      </c>
      <c r="H7" s="2">
        <v>21853</v>
      </c>
      <c r="I7" s="2">
        <v>28716</v>
      </c>
      <c r="J7" s="2">
        <v>40841</v>
      </c>
      <c r="K7" s="2">
        <v>24760</v>
      </c>
      <c r="L7" s="2">
        <v>17103</v>
      </c>
      <c r="M7" s="2">
        <v>23479</v>
      </c>
      <c r="N7" s="2">
        <v>12355</v>
      </c>
      <c r="O7" s="2">
        <v>28712</v>
      </c>
      <c r="P7" s="2">
        <v>15413</v>
      </c>
      <c r="Q7" s="2">
        <v>10724</v>
      </c>
      <c r="R7" s="2">
        <v>9654</v>
      </c>
      <c r="S7" s="2">
        <v>29593</v>
      </c>
      <c r="T7" s="2">
        <v>12932</v>
      </c>
      <c r="U7" s="2">
        <v>24622</v>
      </c>
      <c r="V7" s="2">
        <v>35612</v>
      </c>
      <c r="W7" s="2">
        <v>27240</v>
      </c>
      <c r="X7" s="2">
        <v>24487</v>
      </c>
      <c r="Y7" s="2">
        <v>21182</v>
      </c>
      <c r="Z7" s="2">
        <v>16555</v>
      </c>
    </row>
    <row r="8" spans="1:26" x14ac:dyDescent="0.25">
      <c r="A8" s="17"/>
      <c r="B8" s="17">
        <v>4</v>
      </c>
      <c r="C8" s="2">
        <v>35629</v>
      </c>
      <c r="D8" s="2">
        <v>27655</v>
      </c>
      <c r="E8" s="2">
        <v>37690</v>
      </c>
      <c r="F8" s="2">
        <v>41452</v>
      </c>
      <c r="G8" s="2">
        <v>36599</v>
      </c>
      <c r="H8" s="2">
        <v>21593</v>
      </c>
      <c r="I8" s="2">
        <v>26613</v>
      </c>
      <c r="J8" s="2">
        <v>33306</v>
      </c>
      <c r="K8" s="2">
        <v>27629</v>
      </c>
      <c r="L8" s="2">
        <v>14275</v>
      </c>
      <c r="M8" s="2">
        <v>21272</v>
      </c>
      <c r="N8" s="2">
        <v>14600</v>
      </c>
      <c r="O8" s="2">
        <v>46950</v>
      </c>
      <c r="P8" s="2">
        <v>20554</v>
      </c>
      <c r="Q8" s="2">
        <v>20222</v>
      </c>
      <c r="R8" s="2">
        <v>11598</v>
      </c>
      <c r="S8" s="2">
        <v>38261</v>
      </c>
      <c r="T8" s="2">
        <v>29642</v>
      </c>
      <c r="U8" s="2">
        <v>37643</v>
      </c>
      <c r="V8" s="2">
        <v>34659</v>
      </c>
      <c r="W8" s="2">
        <v>14355</v>
      </c>
      <c r="X8" s="2">
        <v>23614</v>
      </c>
      <c r="Y8" s="2">
        <v>25396</v>
      </c>
      <c r="Z8" s="2">
        <v>19570</v>
      </c>
    </row>
    <row r="9" spans="1:26" x14ac:dyDescent="0.25">
      <c r="A9" s="17"/>
      <c r="B9" s="17">
        <v>5</v>
      </c>
      <c r="C9" s="2">
        <v>30047</v>
      </c>
      <c r="D9" s="2">
        <v>26889</v>
      </c>
      <c r="E9" s="2">
        <v>51813</v>
      </c>
      <c r="F9" s="2">
        <v>12447</v>
      </c>
      <c r="G9" s="2">
        <v>52212</v>
      </c>
      <c r="H9" s="2">
        <v>33986</v>
      </c>
      <c r="I9" s="2">
        <v>35886</v>
      </c>
      <c r="J9" s="2">
        <v>32684</v>
      </c>
      <c r="K9" s="2">
        <v>25859</v>
      </c>
      <c r="L9" s="2">
        <v>13045</v>
      </c>
      <c r="M9" s="2">
        <v>20168</v>
      </c>
      <c r="N9" s="2">
        <v>12947</v>
      </c>
      <c r="O9" s="2">
        <v>33565</v>
      </c>
      <c r="P9" s="2">
        <v>13387</v>
      </c>
      <c r="Q9" s="2">
        <v>31655</v>
      </c>
      <c r="R9" s="2">
        <v>8741</v>
      </c>
      <c r="S9" s="2">
        <v>37646</v>
      </c>
      <c r="T9" s="2">
        <v>39921</v>
      </c>
      <c r="U9" s="2">
        <v>28147</v>
      </c>
      <c r="V9" s="2">
        <v>41889</v>
      </c>
      <c r="W9" s="2">
        <v>20318</v>
      </c>
      <c r="X9" s="2">
        <v>14599</v>
      </c>
      <c r="Y9" s="2">
        <v>25644</v>
      </c>
      <c r="Z9" s="2">
        <v>15985</v>
      </c>
    </row>
    <row r="10" spans="1:26" x14ac:dyDescent="0.25">
      <c r="A10" s="17"/>
      <c r="B10" s="17">
        <v>6</v>
      </c>
      <c r="C10" s="2">
        <v>26112</v>
      </c>
      <c r="D10" s="2">
        <v>12159</v>
      </c>
      <c r="E10" s="2">
        <v>31339</v>
      </c>
      <c r="F10" s="2">
        <v>10059</v>
      </c>
      <c r="G10" s="2">
        <v>34459</v>
      </c>
      <c r="H10" s="2">
        <v>30395</v>
      </c>
      <c r="I10" s="2">
        <v>19749</v>
      </c>
      <c r="J10" s="2">
        <v>44981</v>
      </c>
      <c r="K10" s="2">
        <v>6074</v>
      </c>
      <c r="L10" s="2">
        <v>11177</v>
      </c>
      <c r="M10" s="2">
        <v>24016</v>
      </c>
      <c r="N10" s="2">
        <v>10120</v>
      </c>
      <c r="O10" s="2">
        <v>31494</v>
      </c>
      <c r="P10" s="2">
        <v>22269</v>
      </c>
      <c r="Q10" s="2">
        <v>16376</v>
      </c>
      <c r="R10" s="2">
        <v>10007</v>
      </c>
      <c r="S10" s="2">
        <v>60703</v>
      </c>
      <c r="T10" s="2">
        <v>33014</v>
      </c>
      <c r="U10" s="2">
        <v>31380</v>
      </c>
      <c r="V10" s="2">
        <v>28423</v>
      </c>
      <c r="W10" s="2">
        <v>17829</v>
      </c>
      <c r="X10" s="2">
        <v>26461</v>
      </c>
      <c r="Y10" s="2">
        <v>45801</v>
      </c>
      <c r="Z10" s="2">
        <v>13022</v>
      </c>
    </row>
    <row r="11" spans="1:26" x14ac:dyDescent="0.25">
      <c r="A11" s="17"/>
      <c r="B11" s="17">
        <v>7</v>
      </c>
      <c r="C11" s="2">
        <v>47524</v>
      </c>
      <c r="D11" s="2">
        <v>26118</v>
      </c>
      <c r="E11" s="2">
        <v>40670</v>
      </c>
      <c r="F11" s="2">
        <v>42408</v>
      </c>
      <c r="G11" s="2">
        <v>22316</v>
      </c>
      <c r="H11" s="2">
        <v>18848</v>
      </c>
      <c r="I11" s="2">
        <v>38764</v>
      </c>
      <c r="J11" s="2">
        <v>41619</v>
      </c>
      <c r="K11" s="2">
        <v>19762</v>
      </c>
      <c r="L11" s="2">
        <v>15798</v>
      </c>
      <c r="M11" s="2">
        <v>19452</v>
      </c>
      <c r="N11" s="2">
        <v>15446</v>
      </c>
      <c r="O11" s="2">
        <v>14000</v>
      </c>
      <c r="P11" s="2">
        <v>11773</v>
      </c>
      <c r="Q11" s="2">
        <v>18497</v>
      </c>
      <c r="R11" s="2">
        <v>10310</v>
      </c>
      <c r="S11" s="2">
        <v>68353</v>
      </c>
      <c r="T11" s="2">
        <v>20018</v>
      </c>
      <c r="U11" s="2">
        <v>26959</v>
      </c>
      <c r="V11" s="2">
        <v>35184</v>
      </c>
      <c r="W11" s="2">
        <v>55845</v>
      </c>
      <c r="X11" s="2">
        <v>22146</v>
      </c>
      <c r="Y11" s="2">
        <v>35638</v>
      </c>
      <c r="Z11" s="2">
        <v>18136</v>
      </c>
    </row>
    <row r="12" spans="1:26" x14ac:dyDescent="0.25">
      <c r="A12" s="17"/>
      <c r="B12" s="17">
        <v>8</v>
      </c>
      <c r="C12" s="2">
        <v>58431</v>
      </c>
      <c r="D12" s="2">
        <v>21229</v>
      </c>
      <c r="E12" s="2">
        <v>27736</v>
      </c>
      <c r="F12" s="2">
        <v>30450</v>
      </c>
      <c r="G12" s="2">
        <v>46584</v>
      </c>
      <c r="H12" s="2">
        <v>27695</v>
      </c>
      <c r="I12" s="2">
        <v>31380</v>
      </c>
      <c r="J12" s="2">
        <v>35424</v>
      </c>
      <c r="K12" s="2">
        <v>14570</v>
      </c>
      <c r="L12" s="2">
        <v>12215</v>
      </c>
      <c r="M12" s="2">
        <v>24492</v>
      </c>
      <c r="N12" s="2">
        <v>13262</v>
      </c>
      <c r="O12" s="2">
        <v>29218</v>
      </c>
      <c r="P12" s="2">
        <v>8918</v>
      </c>
      <c r="Q12" s="2">
        <v>24958</v>
      </c>
      <c r="R12" s="2">
        <v>12322</v>
      </c>
      <c r="S12" s="2">
        <v>43775</v>
      </c>
      <c r="T12" s="2">
        <v>16734</v>
      </c>
      <c r="U12" s="2">
        <v>36349</v>
      </c>
      <c r="V12" s="2">
        <v>44862</v>
      </c>
      <c r="W12" s="2">
        <v>31361</v>
      </c>
      <c r="X12" s="2">
        <v>18603</v>
      </c>
      <c r="Y12" s="2">
        <v>26288</v>
      </c>
      <c r="Z12" s="2">
        <v>18095</v>
      </c>
    </row>
    <row r="13" spans="1:26" x14ac:dyDescent="0.25">
      <c r="A13" s="17"/>
      <c r="B13" s="17">
        <v>9</v>
      </c>
      <c r="C13" s="2">
        <v>26169</v>
      </c>
      <c r="D13" s="2">
        <v>35483</v>
      </c>
      <c r="E13" s="2">
        <v>63225</v>
      </c>
      <c r="F13" s="2">
        <v>62812</v>
      </c>
      <c r="G13" s="2">
        <v>34197</v>
      </c>
      <c r="H13" s="2">
        <v>20688</v>
      </c>
      <c r="I13" s="2">
        <v>42794</v>
      </c>
      <c r="J13" s="2">
        <v>38220</v>
      </c>
      <c r="K13" s="2">
        <v>24316</v>
      </c>
      <c r="L13" s="2">
        <v>13765</v>
      </c>
      <c r="M13" s="2">
        <v>14440</v>
      </c>
      <c r="N13" s="2">
        <v>15784</v>
      </c>
      <c r="O13" s="2">
        <v>11411</v>
      </c>
      <c r="P13" s="2">
        <v>11726</v>
      </c>
      <c r="Q13" s="2">
        <v>22487</v>
      </c>
      <c r="R13" s="2">
        <v>7664</v>
      </c>
      <c r="S13" s="2">
        <v>30533</v>
      </c>
      <c r="T13" s="2">
        <v>15613</v>
      </c>
      <c r="U13" s="2">
        <v>28681</v>
      </c>
      <c r="V13" s="2">
        <v>27961</v>
      </c>
      <c r="W13" s="2">
        <v>21135</v>
      </c>
      <c r="X13" s="2">
        <v>22722</v>
      </c>
      <c r="Y13" s="2">
        <v>32684</v>
      </c>
      <c r="Z13" s="2">
        <v>23320</v>
      </c>
    </row>
    <row r="14" spans="1:26" x14ac:dyDescent="0.25">
      <c r="A14" s="17"/>
      <c r="B14" s="17">
        <v>10</v>
      </c>
      <c r="C14" s="2">
        <v>31193</v>
      </c>
      <c r="D14" s="2">
        <v>44196</v>
      </c>
      <c r="E14" s="2">
        <v>72500</v>
      </c>
      <c r="F14" s="2">
        <v>22484</v>
      </c>
      <c r="G14" s="2">
        <v>49351</v>
      </c>
      <c r="H14" s="2">
        <v>23715</v>
      </c>
      <c r="I14" s="2">
        <v>52450</v>
      </c>
      <c r="J14" s="2">
        <v>35303</v>
      </c>
      <c r="K14" s="2">
        <v>14972</v>
      </c>
      <c r="L14" s="2">
        <v>14277</v>
      </c>
      <c r="M14" s="2">
        <v>26082</v>
      </c>
      <c r="N14" s="2">
        <v>9186</v>
      </c>
      <c r="O14" s="2">
        <v>25901</v>
      </c>
      <c r="P14" s="2">
        <v>11361</v>
      </c>
      <c r="Q14" s="2">
        <v>9871</v>
      </c>
      <c r="R14" s="2">
        <v>9251</v>
      </c>
      <c r="S14" s="2">
        <v>44807</v>
      </c>
      <c r="T14" s="2">
        <v>21343</v>
      </c>
      <c r="U14" s="2">
        <v>51250</v>
      </c>
      <c r="V14" s="2">
        <v>32773</v>
      </c>
      <c r="W14" s="2">
        <v>24077</v>
      </c>
      <c r="X14" s="2">
        <v>18725</v>
      </c>
      <c r="Y14" s="2">
        <v>22983</v>
      </c>
      <c r="Z14" s="2">
        <v>19648</v>
      </c>
    </row>
    <row r="15" spans="1:26" x14ac:dyDescent="0.25">
      <c r="A15" s="17"/>
      <c r="B15" s="17">
        <v>11</v>
      </c>
      <c r="C15" s="2">
        <v>24569</v>
      </c>
      <c r="D15" s="2">
        <v>55312</v>
      </c>
      <c r="E15" s="2">
        <v>72520</v>
      </c>
      <c r="F15" s="2">
        <v>43970</v>
      </c>
      <c r="G15" s="2">
        <v>22819</v>
      </c>
      <c r="H15" s="2">
        <v>17326</v>
      </c>
      <c r="I15" s="2">
        <v>45460</v>
      </c>
      <c r="J15" s="2">
        <v>38487</v>
      </c>
      <c r="K15" s="2">
        <v>32827</v>
      </c>
      <c r="L15" s="2">
        <v>12363</v>
      </c>
      <c r="M15" s="2">
        <v>24604</v>
      </c>
      <c r="N15" s="2">
        <v>11098</v>
      </c>
      <c r="O15" s="2">
        <v>23992</v>
      </c>
      <c r="P15" s="2">
        <v>31726</v>
      </c>
      <c r="Q15" s="2">
        <v>14410</v>
      </c>
      <c r="R15" s="2">
        <v>16467</v>
      </c>
      <c r="S15" s="2">
        <v>58079</v>
      </c>
      <c r="T15" s="2">
        <v>17820</v>
      </c>
      <c r="U15" s="2">
        <v>46494</v>
      </c>
      <c r="V15" s="2">
        <v>66159</v>
      </c>
      <c r="W15" s="2">
        <v>27707</v>
      </c>
      <c r="X15" s="2">
        <v>20908</v>
      </c>
      <c r="Y15" s="2">
        <v>28522</v>
      </c>
      <c r="Z15" s="2">
        <v>24222</v>
      </c>
    </row>
    <row r="16" spans="1:26" x14ac:dyDescent="0.25">
      <c r="A16" s="17"/>
      <c r="B16" s="17">
        <v>12</v>
      </c>
      <c r="C16" s="2">
        <v>30516</v>
      </c>
      <c r="D16" s="2">
        <v>53769</v>
      </c>
      <c r="E16" s="2">
        <v>67618</v>
      </c>
      <c r="F16" s="2">
        <v>39877</v>
      </c>
      <c r="G16" s="2">
        <v>49166</v>
      </c>
      <c r="H16" s="2">
        <v>17003</v>
      </c>
      <c r="I16" s="2">
        <v>41515</v>
      </c>
      <c r="J16" s="2">
        <v>36409</v>
      </c>
      <c r="K16" s="2">
        <v>20537</v>
      </c>
      <c r="L16" s="2">
        <v>12095</v>
      </c>
      <c r="M16" s="2">
        <v>46392</v>
      </c>
      <c r="N16" s="2">
        <v>11595</v>
      </c>
      <c r="O16" s="2">
        <v>24235</v>
      </c>
      <c r="P16" s="2">
        <v>10850</v>
      </c>
      <c r="Q16" s="2">
        <v>11420</v>
      </c>
      <c r="R16" s="2">
        <v>9969</v>
      </c>
      <c r="S16" s="2">
        <v>23515</v>
      </c>
      <c r="T16" s="2">
        <v>17512</v>
      </c>
      <c r="U16" s="2">
        <v>48328</v>
      </c>
      <c r="V16" s="2">
        <v>25478</v>
      </c>
      <c r="W16" s="2">
        <v>17271</v>
      </c>
      <c r="X16" s="2">
        <v>16207</v>
      </c>
      <c r="Y16" s="2">
        <v>30475</v>
      </c>
      <c r="Z16" s="2">
        <v>21567</v>
      </c>
    </row>
    <row r="17" spans="1:26" x14ac:dyDescent="0.25">
      <c r="A17" s="17"/>
      <c r="B17" s="17">
        <v>13</v>
      </c>
      <c r="C17" s="2">
        <v>30780</v>
      </c>
      <c r="D17" s="2">
        <v>24349</v>
      </c>
      <c r="E17" s="2">
        <v>153362</v>
      </c>
      <c r="F17" s="2">
        <v>44587</v>
      </c>
      <c r="G17" s="2">
        <v>31965</v>
      </c>
      <c r="H17" s="2">
        <v>28767</v>
      </c>
      <c r="I17" s="2">
        <v>32389</v>
      </c>
      <c r="J17" s="2">
        <v>38371</v>
      </c>
      <c r="K17" s="2">
        <v>21646</v>
      </c>
      <c r="L17" s="2">
        <v>13023</v>
      </c>
      <c r="M17" s="2">
        <v>17774</v>
      </c>
      <c r="N17" s="2">
        <v>12060</v>
      </c>
      <c r="O17" s="2">
        <v>32500</v>
      </c>
      <c r="P17" s="2">
        <v>19642</v>
      </c>
      <c r="Q17" s="2">
        <v>24124</v>
      </c>
      <c r="R17" s="2">
        <v>8948</v>
      </c>
      <c r="S17" s="2">
        <v>29459</v>
      </c>
      <c r="T17" s="2">
        <v>16199</v>
      </c>
      <c r="U17" s="2">
        <v>45925</v>
      </c>
      <c r="V17" s="2">
        <v>36318</v>
      </c>
      <c r="W17" s="2">
        <v>19288</v>
      </c>
      <c r="X17" s="2">
        <v>19637</v>
      </c>
      <c r="Y17" s="2">
        <v>36456</v>
      </c>
      <c r="Z17" s="2">
        <v>26721</v>
      </c>
    </row>
    <row r="18" spans="1:26" x14ac:dyDescent="0.25">
      <c r="A18" s="17"/>
      <c r="B18" s="17">
        <v>14</v>
      </c>
      <c r="C18" s="2">
        <v>73344</v>
      </c>
      <c r="D18" s="2">
        <v>22825</v>
      </c>
      <c r="E18" s="2">
        <v>124263</v>
      </c>
      <c r="F18" s="2">
        <v>39043</v>
      </c>
      <c r="G18" s="2">
        <v>29586</v>
      </c>
      <c r="H18" s="2">
        <v>34976</v>
      </c>
      <c r="I18" s="2">
        <v>38336</v>
      </c>
      <c r="J18" s="2">
        <v>35247</v>
      </c>
      <c r="K18" s="2">
        <v>39626</v>
      </c>
      <c r="L18" s="2">
        <v>13506</v>
      </c>
      <c r="M18" s="2">
        <v>19749</v>
      </c>
      <c r="N18" s="2">
        <v>13671</v>
      </c>
      <c r="O18" s="2">
        <v>25402</v>
      </c>
      <c r="P18" s="2">
        <v>28445</v>
      </c>
      <c r="Q18" s="2">
        <v>23856</v>
      </c>
      <c r="R18" s="2">
        <v>10988</v>
      </c>
      <c r="S18" s="2">
        <v>41884</v>
      </c>
      <c r="T18" s="2">
        <v>17982</v>
      </c>
      <c r="U18" s="2">
        <v>37414</v>
      </c>
      <c r="V18" s="2">
        <v>45283</v>
      </c>
      <c r="W18" s="2">
        <v>40152</v>
      </c>
      <c r="X18" s="2">
        <v>22045</v>
      </c>
      <c r="Y18" s="2">
        <v>22229</v>
      </c>
      <c r="Z18" s="2">
        <v>24282</v>
      </c>
    </row>
    <row r="19" spans="1:26" x14ac:dyDescent="0.25">
      <c r="A19" s="17"/>
      <c r="B19" s="17">
        <v>15</v>
      </c>
      <c r="C19" s="2">
        <v>36678</v>
      </c>
      <c r="D19" s="2">
        <v>28862</v>
      </c>
      <c r="E19" s="2">
        <v>31953</v>
      </c>
      <c r="F19" s="2">
        <v>63247</v>
      </c>
      <c r="G19" s="2">
        <v>42543</v>
      </c>
      <c r="H19" s="2">
        <v>41700</v>
      </c>
      <c r="I19" s="2">
        <v>52237</v>
      </c>
      <c r="J19" s="2">
        <v>37758</v>
      </c>
      <c r="K19" s="2">
        <v>18954</v>
      </c>
      <c r="L19" s="2">
        <v>10177</v>
      </c>
      <c r="M19" s="2">
        <v>22104</v>
      </c>
      <c r="N19" s="2">
        <v>14555</v>
      </c>
      <c r="O19" s="2">
        <v>27694</v>
      </c>
      <c r="P19" s="2">
        <v>37641</v>
      </c>
      <c r="Q19" s="2">
        <v>24087</v>
      </c>
      <c r="R19" s="2">
        <v>9431</v>
      </c>
      <c r="S19" s="2">
        <v>22488</v>
      </c>
      <c r="T19" s="2">
        <v>41791</v>
      </c>
      <c r="U19" s="2">
        <v>50084</v>
      </c>
      <c r="V19" s="2">
        <v>24456</v>
      </c>
      <c r="W19" s="2">
        <v>23384</v>
      </c>
      <c r="X19" s="2">
        <v>22372</v>
      </c>
      <c r="Y19" s="2">
        <v>30848</v>
      </c>
      <c r="Z19" s="2">
        <v>30708</v>
      </c>
    </row>
    <row r="20" spans="1:26" x14ac:dyDescent="0.25">
      <c r="A20" s="17"/>
      <c r="B20" s="17">
        <v>16</v>
      </c>
      <c r="C20" s="2">
        <v>36455</v>
      </c>
      <c r="D20" s="2">
        <v>48104</v>
      </c>
      <c r="E20" s="2">
        <v>40740</v>
      </c>
      <c r="F20" s="2">
        <v>45422</v>
      </c>
      <c r="G20" s="2">
        <v>19825</v>
      </c>
      <c r="H20" s="2">
        <v>15471</v>
      </c>
      <c r="I20" s="2">
        <v>48809</v>
      </c>
      <c r="J20" s="2">
        <v>49907</v>
      </c>
      <c r="K20" s="2">
        <v>34167</v>
      </c>
      <c r="L20" s="2">
        <v>13417</v>
      </c>
      <c r="M20" s="2">
        <v>16188</v>
      </c>
      <c r="N20" s="2">
        <v>12482</v>
      </c>
      <c r="O20" s="2">
        <v>16321</v>
      </c>
      <c r="P20" s="2">
        <v>18224</v>
      </c>
      <c r="Q20" s="2">
        <v>17665</v>
      </c>
      <c r="R20" s="2">
        <v>9805</v>
      </c>
      <c r="S20" s="2">
        <v>14332</v>
      </c>
      <c r="T20" s="2">
        <v>16407</v>
      </c>
      <c r="U20" s="2">
        <v>32336</v>
      </c>
      <c r="V20" s="2">
        <v>22408</v>
      </c>
      <c r="W20" s="2">
        <v>43652</v>
      </c>
      <c r="X20" s="2">
        <v>29084</v>
      </c>
      <c r="Y20" s="2">
        <v>35136</v>
      </c>
      <c r="Z20" s="2">
        <v>37755</v>
      </c>
    </row>
    <row r="21" spans="1:26" x14ac:dyDescent="0.25">
      <c r="A21" s="17"/>
      <c r="B21" s="17">
        <v>17</v>
      </c>
      <c r="C21" s="2">
        <v>27153</v>
      </c>
      <c r="D21" s="2">
        <v>17454</v>
      </c>
      <c r="E21" s="2">
        <v>35868</v>
      </c>
      <c r="F21" s="2">
        <v>49916</v>
      </c>
      <c r="G21" s="2">
        <v>41224</v>
      </c>
      <c r="H21" s="2">
        <v>35314</v>
      </c>
      <c r="I21" s="2">
        <v>43460</v>
      </c>
      <c r="J21" s="2">
        <v>30722</v>
      </c>
      <c r="K21" s="2">
        <v>30234</v>
      </c>
      <c r="L21" s="2">
        <v>21351</v>
      </c>
      <c r="M21" s="2">
        <v>21844</v>
      </c>
      <c r="N21" s="2">
        <v>14658</v>
      </c>
      <c r="O21" s="2">
        <v>17990</v>
      </c>
      <c r="P21" s="2">
        <v>21024</v>
      </c>
      <c r="Q21" s="2">
        <v>30341</v>
      </c>
      <c r="R21" s="2">
        <v>10333</v>
      </c>
      <c r="S21" s="2">
        <v>28935</v>
      </c>
      <c r="T21" s="2">
        <v>24237</v>
      </c>
      <c r="U21" s="2">
        <v>37535</v>
      </c>
      <c r="V21" s="2">
        <v>36635</v>
      </c>
      <c r="W21" s="2">
        <v>19696</v>
      </c>
      <c r="X21" s="2">
        <v>15825</v>
      </c>
      <c r="Y21" s="2">
        <v>27036</v>
      </c>
      <c r="Z21" s="2">
        <v>19266</v>
      </c>
    </row>
    <row r="22" spans="1:26" x14ac:dyDescent="0.25">
      <c r="A22" s="17"/>
      <c r="B22" s="17">
        <v>18</v>
      </c>
      <c r="C22" s="2">
        <v>35048</v>
      </c>
      <c r="D22" s="2">
        <v>20860</v>
      </c>
      <c r="E22" s="2">
        <v>57266</v>
      </c>
      <c r="F22" s="2">
        <v>36330</v>
      </c>
      <c r="G22" s="2">
        <v>38028</v>
      </c>
      <c r="H22" s="2">
        <v>25307</v>
      </c>
      <c r="I22" s="2">
        <v>44466</v>
      </c>
      <c r="J22" s="2">
        <v>43240</v>
      </c>
      <c r="K22" s="2">
        <v>16656</v>
      </c>
      <c r="L22" s="2">
        <v>16334</v>
      </c>
      <c r="M22" s="2">
        <v>23627</v>
      </c>
      <c r="N22" s="2">
        <v>9426</v>
      </c>
      <c r="O22" s="2">
        <v>27363</v>
      </c>
      <c r="P22" s="2">
        <v>18033</v>
      </c>
      <c r="Q22" s="2">
        <v>11804</v>
      </c>
      <c r="R22" s="2">
        <v>9075</v>
      </c>
      <c r="S22" s="2">
        <v>22440</v>
      </c>
      <c r="T22" s="2">
        <v>47360</v>
      </c>
      <c r="U22" s="2">
        <v>46737</v>
      </c>
      <c r="V22" s="2">
        <v>26649</v>
      </c>
      <c r="W22" s="2">
        <v>21662</v>
      </c>
      <c r="X22" s="2">
        <v>17347</v>
      </c>
      <c r="Y22" s="2">
        <v>20585</v>
      </c>
      <c r="Z22" s="2">
        <v>13213</v>
      </c>
    </row>
    <row r="23" spans="1:26" x14ac:dyDescent="0.25">
      <c r="A23" s="17"/>
      <c r="B23" s="17">
        <v>19</v>
      </c>
      <c r="C23" s="2">
        <v>64043</v>
      </c>
      <c r="D23" s="2">
        <v>23762</v>
      </c>
      <c r="E23" s="2">
        <v>59295</v>
      </c>
      <c r="F23" s="2">
        <v>31840</v>
      </c>
      <c r="G23" s="2">
        <v>34447</v>
      </c>
      <c r="H23" s="2">
        <v>29624</v>
      </c>
      <c r="I23" s="2">
        <v>90003</v>
      </c>
      <c r="J23" s="2">
        <v>34848</v>
      </c>
      <c r="K23" s="2">
        <v>21775</v>
      </c>
      <c r="L23" s="2">
        <v>16629</v>
      </c>
      <c r="M23" s="2">
        <v>23813</v>
      </c>
      <c r="N23" s="2">
        <v>14933</v>
      </c>
      <c r="O23" s="2">
        <v>31368</v>
      </c>
      <c r="P23" s="2">
        <v>16019</v>
      </c>
      <c r="Q23" s="2">
        <v>10966</v>
      </c>
      <c r="R23" s="2">
        <v>7000</v>
      </c>
      <c r="S23" s="2">
        <v>32170</v>
      </c>
      <c r="T23" s="2">
        <v>14457</v>
      </c>
      <c r="U23" s="2">
        <v>41593</v>
      </c>
      <c r="V23" s="2">
        <v>21807</v>
      </c>
      <c r="W23" s="2">
        <v>34754</v>
      </c>
      <c r="Y23" s="2">
        <v>21407</v>
      </c>
      <c r="Z23" s="2">
        <v>29163</v>
      </c>
    </row>
    <row r="24" spans="1:26" x14ac:dyDescent="0.25">
      <c r="A24" s="17"/>
      <c r="B24" s="17">
        <v>20</v>
      </c>
      <c r="C24" s="2">
        <v>37816</v>
      </c>
      <c r="D24" s="2">
        <v>32393</v>
      </c>
      <c r="E24" s="2">
        <v>59930</v>
      </c>
      <c r="F24" s="2">
        <v>82094</v>
      </c>
      <c r="G24" s="2">
        <v>45876</v>
      </c>
      <c r="H24" s="2">
        <v>21897</v>
      </c>
      <c r="I24" s="2">
        <v>29901</v>
      </c>
      <c r="J24" s="2">
        <v>23906</v>
      </c>
      <c r="K24" s="2">
        <v>21388</v>
      </c>
      <c r="L24" s="2">
        <v>8034</v>
      </c>
      <c r="M24" s="2">
        <v>20834</v>
      </c>
      <c r="N24" s="2">
        <v>18277</v>
      </c>
      <c r="O24" s="2">
        <v>21644</v>
      </c>
      <c r="P24" s="2">
        <v>26053</v>
      </c>
      <c r="Q24" s="2">
        <v>11556</v>
      </c>
      <c r="R24" s="2">
        <v>6714</v>
      </c>
      <c r="S24" s="2">
        <v>22275</v>
      </c>
      <c r="T24" s="2">
        <v>46372</v>
      </c>
      <c r="U24" s="2">
        <v>74949</v>
      </c>
      <c r="V24" s="2">
        <v>34084</v>
      </c>
      <c r="W24" s="2">
        <v>25891</v>
      </c>
      <c r="Y24" s="2">
        <v>16141</v>
      </c>
      <c r="Z24" s="2">
        <v>14116</v>
      </c>
    </row>
    <row r="25" spans="1:26" x14ac:dyDescent="0.25">
      <c r="A25" s="17"/>
      <c r="B25" s="17" t="s">
        <v>35</v>
      </c>
      <c r="C25" s="2">
        <f t="shared" ref="C25:Z25" si="0">AVERAGE(C5:C24)</f>
        <v>37888.300000000003</v>
      </c>
      <c r="D25" s="2">
        <f t="shared" si="0"/>
        <v>29341.65</v>
      </c>
      <c r="E25" s="2">
        <f t="shared" si="0"/>
        <v>58012.65</v>
      </c>
      <c r="F25" s="2">
        <f t="shared" si="0"/>
        <v>41709.800000000003</v>
      </c>
      <c r="G25" s="2">
        <f t="shared" si="0"/>
        <v>40048.65</v>
      </c>
      <c r="H25" s="2">
        <f t="shared" si="0"/>
        <v>25840.9</v>
      </c>
      <c r="I25" s="2">
        <f t="shared" si="0"/>
        <v>40507.25</v>
      </c>
      <c r="J25" s="2">
        <f t="shared" si="0"/>
        <v>36648.449999999997</v>
      </c>
      <c r="K25" s="2">
        <f t="shared" si="0"/>
        <v>23766.25</v>
      </c>
      <c r="L25" s="2">
        <f t="shared" si="0"/>
        <v>13953</v>
      </c>
      <c r="M25" s="2">
        <f t="shared" si="0"/>
        <v>23583.4</v>
      </c>
      <c r="N25" s="2">
        <f t="shared" si="0"/>
        <v>12935.15</v>
      </c>
      <c r="O25" s="2">
        <f t="shared" si="0"/>
        <v>25255.95</v>
      </c>
      <c r="P25" s="2">
        <f t="shared" si="0"/>
        <v>20079.650000000001</v>
      </c>
      <c r="Q25" s="2">
        <f t="shared" si="0"/>
        <v>18778</v>
      </c>
      <c r="R25" s="2">
        <f t="shared" si="0"/>
        <v>9670</v>
      </c>
      <c r="S25" s="2">
        <f t="shared" si="0"/>
        <v>36047.9</v>
      </c>
      <c r="T25" s="2">
        <f t="shared" si="0"/>
        <v>25024.1</v>
      </c>
      <c r="U25" s="2">
        <f t="shared" si="0"/>
        <v>40068.25</v>
      </c>
      <c r="V25" s="2">
        <f t="shared" si="0"/>
        <v>34952.6</v>
      </c>
      <c r="W25" s="2">
        <f t="shared" si="0"/>
        <v>26406.6</v>
      </c>
      <c r="X25" s="2">
        <f t="shared" si="0"/>
        <v>21576.055555555555</v>
      </c>
      <c r="Y25" s="2">
        <f t="shared" si="0"/>
        <v>26315.4</v>
      </c>
      <c r="Z25" s="2">
        <f t="shared" si="0"/>
        <v>21799.8</v>
      </c>
    </row>
    <row r="26" spans="1:26" x14ac:dyDescent="0.25">
      <c r="A26" s="17"/>
      <c r="B26" s="17" t="s">
        <v>36</v>
      </c>
      <c r="C26" s="17"/>
      <c r="D26" s="19">
        <f>D25/C25</f>
        <v>0.77442508637231011</v>
      </c>
      <c r="E26" s="17"/>
      <c r="F26" s="19">
        <f>F25/E25</f>
        <v>0.71897767124928791</v>
      </c>
      <c r="G26" s="2"/>
      <c r="H26" s="19">
        <f>H25/G25</f>
        <v>0.64523772961136017</v>
      </c>
      <c r="I26" s="17"/>
      <c r="J26" s="19">
        <f>J25/I25</f>
        <v>0.90473804072110542</v>
      </c>
      <c r="K26" s="17"/>
      <c r="L26" s="19">
        <f>L25/K25</f>
        <v>0.58709304160311371</v>
      </c>
      <c r="M26" s="2"/>
      <c r="N26" s="19">
        <f>N25/M25</f>
        <v>0.54848537530635955</v>
      </c>
      <c r="O26" s="2"/>
      <c r="P26" s="19">
        <f>P25/O25</f>
        <v>0.79504631581864871</v>
      </c>
      <c r="Q26" s="2"/>
      <c r="R26" s="19">
        <f>R25/Q25</f>
        <v>0.51496431994887637</v>
      </c>
      <c r="S26" s="2"/>
      <c r="T26" s="19">
        <f>T25/S25</f>
        <v>0.69419023022145532</v>
      </c>
      <c r="U26" s="2"/>
      <c r="V26" s="19">
        <f>V25/U25</f>
        <v>0.87232659275111835</v>
      </c>
      <c r="W26" s="2"/>
      <c r="X26" s="19">
        <f>X25/W25</f>
        <v>0.81707056400882949</v>
      </c>
      <c r="Y26" s="2"/>
      <c r="Z26" s="19">
        <f>Z25/Y25</f>
        <v>0.82840466038897365</v>
      </c>
    </row>
    <row r="27" spans="1:26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</row>
    <row r="28" spans="1:26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</row>
    <row r="29" spans="1:26" x14ac:dyDescent="0.25">
      <c r="A29" s="17"/>
      <c r="B29" s="17"/>
      <c r="C29" s="22" t="s">
        <v>34</v>
      </c>
      <c r="D29" s="22"/>
      <c r="E29" s="22"/>
      <c r="F29" s="22"/>
      <c r="G29" s="22"/>
      <c r="H29" s="22"/>
      <c r="I29" s="22"/>
      <c r="J29" s="22"/>
      <c r="K29" s="18"/>
      <c r="L29" s="18"/>
      <c r="M29" s="18"/>
      <c r="N29" s="18"/>
      <c r="O29" s="22"/>
      <c r="P29" s="22"/>
      <c r="Q29" s="22"/>
      <c r="R29" s="22"/>
      <c r="S29" s="22"/>
      <c r="T29" s="22"/>
    </row>
    <row r="30" spans="1:26" x14ac:dyDescent="0.25">
      <c r="A30" s="17"/>
      <c r="B30" s="17" t="s">
        <v>33</v>
      </c>
      <c r="C30" s="22" t="s">
        <v>50</v>
      </c>
      <c r="D30" s="22"/>
      <c r="E30" s="22" t="s">
        <v>51</v>
      </c>
      <c r="F30" s="22"/>
      <c r="G30" s="22" t="s">
        <v>54</v>
      </c>
      <c r="H30" s="22"/>
      <c r="I30" s="22" t="s">
        <v>53</v>
      </c>
      <c r="J30" s="22"/>
      <c r="K30" s="18"/>
      <c r="L30" s="18"/>
      <c r="M30" s="18"/>
      <c r="N30" s="18"/>
      <c r="O30" s="22"/>
      <c r="P30" s="22"/>
      <c r="Q30" s="22"/>
      <c r="R30" s="22"/>
      <c r="S30" s="22"/>
      <c r="T30" s="22"/>
    </row>
    <row r="31" spans="1:26" x14ac:dyDescent="0.25">
      <c r="B31" s="17"/>
      <c r="C31" s="17" t="s">
        <v>29</v>
      </c>
      <c r="D31" s="17" t="s">
        <v>0</v>
      </c>
      <c r="E31" s="17" t="s">
        <v>29</v>
      </c>
      <c r="F31" s="17" t="s">
        <v>0</v>
      </c>
      <c r="G31" s="17" t="s">
        <v>29</v>
      </c>
      <c r="H31" s="17" t="s">
        <v>0</v>
      </c>
      <c r="I31" s="17" t="s">
        <v>29</v>
      </c>
      <c r="J31" s="17" t="s">
        <v>0</v>
      </c>
      <c r="K31" s="17"/>
      <c r="L31" s="17"/>
      <c r="M31" s="17"/>
      <c r="N31" s="17"/>
      <c r="O31" s="17"/>
      <c r="P31" s="17"/>
      <c r="Q31" s="17"/>
      <c r="R31" s="17"/>
      <c r="S31" s="17"/>
      <c r="T31" s="17"/>
    </row>
    <row r="32" spans="1:26" x14ac:dyDescent="0.25">
      <c r="B32" s="17">
        <v>1</v>
      </c>
      <c r="C32" s="2">
        <v>65563</v>
      </c>
      <c r="D32" s="2">
        <v>55924</v>
      </c>
      <c r="E32" s="2">
        <v>25378</v>
      </c>
      <c r="F32" s="2">
        <v>48646</v>
      </c>
      <c r="G32" s="2">
        <v>17458</v>
      </c>
      <c r="H32" s="2">
        <v>27436</v>
      </c>
      <c r="I32" s="2">
        <v>42464</v>
      </c>
      <c r="J32" s="2">
        <v>34778</v>
      </c>
      <c r="K32" s="17"/>
      <c r="L32" s="17"/>
      <c r="M32" s="17"/>
      <c r="N32" s="17"/>
      <c r="O32" s="17"/>
      <c r="P32" s="17"/>
      <c r="Q32" s="17"/>
      <c r="R32" s="17"/>
      <c r="S32" s="17"/>
      <c r="T32" s="17"/>
    </row>
    <row r="33" spans="2:20" x14ac:dyDescent="0.25">
      <c r="B33" s="17">
        <v>2</v>
      </c>
      <c r="C33" s="2">
        <v>34752</v>
      </c>
      <c r="D33" s="2">
        <v>59167</v>
      </c>
      <c r="E33" s="2">
        <v>20700</v>
      </c>
      <c r="F33" s="2">
        <v>47522</v>
      </c>
      <c r="G33" s="2">
        <v>33924</v>
      </c>
      <c r="H33" s="2">
        <v>33796</v>
      </c>
      <c r="I33" s="2">
        <v>36667</v>
      </c>
      <c r="J33" s="2">
        <v>31875</v>
      </c>
      <c r="K33" s="17"/>
      <c r="L33" s="17"/>
      <c r="M33" s="17"/>
      <c r="N33" s="17"/>
      <c r="O33" s="17"/>
      <c r="P33" s="17"/>
      <c r="Q33" s="17"/>
      <c r="R33" s="17"/>
      <c r="S33" s="17"/>
      <c r="T33" s="17"/>
    </row>
    <row r="34" spans="2:20" x14ac:dyDescent="0.25">
      <c r="B34" s="17">
        <v>3</v>
      </c>
      <c r="C34" s="2">
        <v>39321</v>
      </c>
      <c r="D34" s="2">
        <v>53817</v>
      </c>
      <c r="E34" s="2">
        <v>36368</v>
      </c>
      <c r="F34" s="2">
        <v>26963</v>
      </c>
      <c r="G34" s="2">
        <v>32003</v>
      </c>
      <c r="H34" s="2">
        <v>36457</v>
      </c>
      <c r="I34" s="2">
        <v>19762</v>
      </c>
      <c r="J34" s="2">
        <v>29827</v>
      </c>
      <c r="K34" s="17"/>
      <c r="L34" s="17"/>
      <c r="M34" s="17"/>
      <c r="N34" s="17"/>
      <c r="O34" s="17"/>
      <c r="P34" s="17"/>
      <c r="Q34" s="17"/>
      <c r="R34" s="17"/>
      <c r="S34" s="17"/>
      <c r="T34" s="17"/>
    </row>
    <row r="35" spans="2:20" x14ac:dyDescent="0.25">
      <c r="B35" s="17">
        <v>4</v>
      </c>
      <c r="C35" s="2">
        <v>91055</v>
      </c>
      <c r="D35" s="2">
        <v>21521</v>
      </c>
      <c r="E35" s="2">
        <v>29289</v>
      </c>
      <c r="F35" s="2">
        <v>24903</v>
      </c>
      <c r="G35" s="2">
        <v>10907</v>
      </c>
      <c r="H35" s="2">
        <v>14509</v>
      </c>
      <c r="I35" s="2">
        <v>32662</v>
      </c>
      <c r="J35" s="2">
        <v>37492</v>
      </c>
      <c r="K35" s="17"/>
      <c r="L35" s="17"/>
      <c r="M35" s="17"/>
      <c r="N35" s="17"/>
      <c r="O35" s="17"/>
      <c r="P35" s="17"/>
      <c r="Q35" s="17"/>
      <c r="R35" s="17"/>
      <c r="S35" s="17"/>
      <c r="T35" s="17"/>
    </row>
    <row r="36" spans="2:20" x14ac:dyDescent="0.25">
      <c r="B36" s="17">
        <v>5</v>
      </c>
      <c r="C36" s="2">
        <v>63956</v>
      </c>
      <c r="D36" s="2">
        <v>48208</v>
      </c>
      <c r="E36" s="2">
        <v>25239</v>
      </c>
      <c r="F36" s="2">
        <v>22560</v>
      </c>
      <c r="G36" s="2">
        <v>27446</v>
      </c>
      <c r="H36" s="2">
        <v>17657</v>
      </c>
      <c r="I36" s="2">
        <v>35267</v>
      </c>
      <c r="J36" s="2">
        <v>34158</v>
      </c>
      <c r="K36" s="17"/>
      <c r="L36" s="17"/>
      <c r="M36" s="17"/>
      <c r="N36" s="17"/>
      <c r="O36" s="17"/>
      <c r="P36" s="17"/>
      <c r="Q36" s="17"/>
      <c r="R36" s="17"/>
      <c r="S36" s="17"/>
      <c r="T36" s="17"/>
    </row>
    <row r="37" spans="2:20" x14ac:dyDescent="0.25">
      <c r="B37" s="17">
        <v>6</v>
      </c>
      <c r="C37" s="2">
        <v>63922</v>
      </c>
      <c r="D37" s="2">
        <v>30474</v>
      </c>
      <c r="E37" s="2">
        <v>49034</v>
      </c>
      <c r="F37" s="2">
        <v>21786</v>
      </c>
      <c r="G37" s="2">
        <v>20223</v>
      </c>
      <c r="H37" s="2">
        <v>14451</v>
      </c>
      <c r="I37" s="2">
        <v>54296</v>
      </c>
      <c r="J37" s="2">
        <v>18581</v>
      </c>
      <c r="K37" s="17"/>
      <c r="L37" s="17"/>
      <c r="M37" s="17"/>
      <c r="N37" s="17"/>
      <c r="O37" s="17"/>
      <c r="P37" s="17"/>
      <c r="Q37" s="17"/>
      <c r="R37" s="17"/>
      <c r="S37" s="17"/>
      <c r="T37" s="17"/>
    </row>
    <row r="38" spans="2:20" x14ac:dyDescent="0.25">
      <c r="B38" s="17">
        <v>7</v>
      </c>
      <c r="C38" s="2">
        <v>33298</v>
      </c>
      <c r="D38" s="2">
        <v>53346</v>
      </c>
      <c r="E38" s="2">
        <v>34269</v>
      </c>
      <c r="F38" s="2">
        <v>28369</v>
      </c>
      <c r="G38" s="2">
        <v>33893</v>
      </c>
      <c r="H38" s="2">
        <v>23476</v>
      </c>
      <c r="I38" s="2">
        <v>29143</v>
      </c>
      <c r="J38" s="2">
        <v>22645</v>
      </c>
      <c r="K38" s="17"/>
      <c r="L38" s="17"/>
      <c r="M38" s="17"/>
      <c r="N38" s="17"/>
      <c r="O38" s="17"/>
      <c r="P38" s="17"/>
      <c r="Q38" s="17"/>
      <c r="R38" s="17"/>
      <c r="S38" s="17"/>
      <c r="T38" s="17"/>
    </row>
    <row r="39" spans="2:20" x14ac:dyDescent="0.25">
      <c r="B39" s="17">
        <v>8</v>
      </c>
      <c r="C39" s="2">
        <v>53487</v>
      </c>
      <c r="D39" s="2">
        <v>49716</v>
      </c>
      <c r="E39" s="2">
        <v>46942</v>
      </c>
      <c r="F39" s="2">
        <v>25404</v>
      </c>
      <c r="G39" s="2">
        <v>25588</v>
      </c>
      <c r="H39" s="2">
        <v>13297</v>
      </c>
      <c r="I39" s="2">
        <v>33957</v>
      </c>
      <c r="J39" s="2">
        <v>26624</v>
      </c>
      <c r="K39" s="17"/>
      <c r="L39" s="17"/>
      <c r="M39" s="17"/>
      <c r="N39" s="17"/>
      <c r="O39" s="17"/>
      <c r="P39" s="17"/>
      <c r="Q39" s="17"/>
      <c r="R39" s="17"/>
      <c r="S39" s="17"/>
      <c r="T39" s="17"/>
    </row>
    <row r="40" spans="2:20" x14ac:dyDescent="0.25">
      <c r="B40" s="17">
        <v>9</v>
      </c>
      <c r="C40" s="2">
        <v>59234</v>
      </c>
      <c r="D40" s="2">
        <v>18227</v>
      </c>
      <c r="E40" s="2">
        <v>41010</v>
      </c>
      <c r="F40" s="2">
        <v>14734</v>
      </c>
      <c r="G40" s="2">
        <v>15571</v>
      </c>
      <c r="H40" s="2">
        <v>13511</v>
      </c>
      <c r="I40" s="2">
        <v>31680</v>
      </c>
      <c r="J40" s="2">
        <v>17740</v>
      </c>
      <c r="K40" s="17"/>
      <c r="L40" s="17"/>
      <c r="M40" s="17"/>
      <c r="N40" s="17"/>
      <c r="O40" s="17"/>
      <c r="P40" s="17"/>
      <c r="Q40" s="17"/>
      <c r="R40" s="17"/>
      <c r="S40" s="17"/>
      <c r="T40" s="17"/>
    </row>
    <row r="41" spans="2:20" x14ac:dyDescent="0.25">
      <c r="B41" s="17">
        <v>10</v>
      </c>
      <c r="C41" s="2">
        <v>41164</v>
      </c>
      <c r="D41" s="2">
        <v>57835</v>
      </c>
      <c r="E41" s="2">
        <v>31405</v>
      </c>
      <c r="F41" s="2">
        <v>35013</v>
      </c>
      <c r="G41" s="2">
        <v>20080</v>
      </c>
      <c r="H41" s="2">
        <v>13820</v>
      </c>
      <c r="I41" s="2">
        <v>20676</v>
      </c>
      <c r="J41" s="2">
        <v>47580</v>
      </c>
      <c r="K41" s="17"/>
      <c r="L41" s="17"/>
      <c r="M41" s="17"/>
      <c r="N41" s="17"/>
      <c r="O41" s="17"/>
      <c r="P41" s="17"/>
      <c r="Q41" s="17"/>
      <c r="R41" s="17"/>
      <c r="S41" s="17"/>
      <c r="T41" s="17"/>
    </row>
    <row r="42" spans="2:20" x14ac:dyDescent="0.25">
      <c r="B42" s="17">
        <v>11</v>
      </c>
      <c r="C42" s="2">
        <v>26703</v>
      </c>
      <c r="D42" s="2">
        <v>46822</v>
      </c>
      <c r="E42" s="2">
        <v>24271</v>
      </c>
      <c r="F42" s="2">
        <v>23496</v>
      </c>
      <c r="G42" s="2">
        <v>16003</v>
      </c>
      <c r="H42" s="2">
        <v>19467</v>
      </c>
      <c r="I42" s="2">
        <v>24209</v>
      </c>
      <c r="J42" s="2">
        <v>22826</v>
      </c>
      <c r="K42" s="17"/>
      <c r="L42" s="17"/>
      <c r="M42" s="17"/>
      <c r="N42" s="17"/>
      <c r="O42" s="17"/>
      <c r="P42" s="17"/>
      <c r="Q42" s="17"/>
      <c r="R42" s="17"/>
      <c r="S42" s="17"/>
      <c r="T42" s="17"/>
    </row>
    <row r="43" spans="2:20" x14ac:dyDescent="0.25">
      <c r="B43" s="17">
        <v>12</v>
      </c>
      <c r="C43" s="2">
        <v>22416</v>
      </c>
      <c r="D43" s="2">
        <v>30896</v>
      </c>
      <c r="E43" s="2">
        <v>23047</v>
      </c>
      <c r="F43" s="2">
        <v>31280</v>
      </c>
      <c r="G43" s="2">
        <v>32273</v>
      </c>
      <c r="H43" s="2">
        <v>18092</v>
      </c>
      <c r="I43" s="2">
        <v>37042</v>
      </c>
      <c r="J43" s="2">
        <v>27913</v>
      </c>
      <c r="K43" s="17"/>
      <c r="L43" s="17"/>
      <c r="M43" s="17"/>
      <c r="N43" s="17"/>
      <c r="O43" s="17"/>
      <c r="P43" s="17"/>
      <c r="Q43" s="17"/>
      <c r="R43" s="17"/>
      <c r="S43" s="17"/>
      <c r="T43" s="17"/>
    </row>
    <row r="44" spans="2:20" x14ac:dyDescent="0.25">
      <c r="B44" s="17">
        <v>13</v>
      </c>
      <c r="C44" s="2">
        <v>29636</v>
      </c>
      <c r="D44" s="2">
        <v>38243</v>
      </c>
      <c r="E44" s="2">
        <v>27256</v>
      </c>
      <c r="F44" s="2">
        <v>36064</v>
      </c>
      <c r="G44" s="2">
        <v>21264</v>
      </c>
      <c r="H44" s="2">
        <v>33965</v>
      </c>
      <c r="I44" s="2">
        <v>37884</v>
      </c>
      <c r="J44" s="2">
        <v>35952</v>
      </c>
      <c r="K44" s="17"/>
      <c r="L44" s="17"/>
      <c r="M44" s="17"/>
      <c r="N44" s="17"/>
      <c r="O44" s="17"/>
      <c r="P44" s="17"/>
      <c r="Q44" s="17"/>
      <c r="R44" s="17"/>
      <c r="S44" s="17"/>
      <c r="T44" s="17"/>
    </row>
    <row r="45" spans="2:20" x14ac:dyDescent="0.25">
      <c r="B45" s="17">
        <v>14</v>
      </c>
      <c r="C45" s="2">
        <v>60050</v>
      </c>
      <c r="D45" s="2">
        <v>59777</v>
      </c>
      <c r="E45" s="2">
        <v>38316</v>
      </c>
      <c r="F45" s="2">
        <v>34313</v>
      </c>
      <c r="G45" s="2">
        <v>17773</v>
      </c>
      <c r="H45" s="2">
        <v>23894</v>
      </c>
      <c r="I45" s="2">
        <v>35949</v>
      </c>
      <c r="J45" s="2">
        <v>31877</v>
      </c>
      <c r="K45" s="17"/>
      <c r="L45" s="17"/>
      <c r="M45" s="17"/>
      <c r="N45" s="17"/>
      <c r="O45" s="17"/>
      <c r="P45" s="17"/>
      <c r="Q45" s="17"/>
      <c r="R45" s="17"/>
      <c r="S45" s="17"/>
      <c r="T45" s="17"/>
    </row>
    <row r="46" spans="2:20" x14ac:dyDescent="0.25">
      <c r="B46" s="17">
        <v>15</v>
      </c>
      <c r="C46" s="2">
        <v>92015</v>
      </c>
      <c r="D46" s="2">
        <v>46007</v>
      </c>
      <c r="E46" s="2">
        <v>25316</v>
      </c>
      <c r="F46" s="2">
        <v>19118</v>
      </c>
      <c r="G46" s="2">
        <v>23361</v>
      </c>
      <c r="H46" s="2">
        <v>31077</v>
      </c>
      <c r="I46" s="2">
        <v>30530</v>
      </c>
      <c r="J46" s="2">
        <v>18971</v>
      </c>
      <c r="K46" s="17"/>
      <c r="L46" s="17"/>
      <c r="M46" s="17"/>
      <c r="N46" s="17"/>
      <c r="O46" s="17"/>
      <c r="P46" s="17"/>
      <c r="Q46" s="17"/>
      <c r="R46" s="17"/>
      <c r="S46" s="17"/>
      <c r="T46" s="17"/>
    </row>
    <row r="47" spans="2:20" x14ac:dyDescent="0.25">
      <c r="B47" s="17">
        <v>16</v>
      </c>
      <c r="C47" s="2">
        <v>58183</v>
      </c>
      <c r="D47" s="2">
        <v>55660</v>
      </c>
      <c r="E47" s="2">
        <v>35330</v>
      </c>
      <c r="F47" s="2">
        <v>51369</v>
      </c>
      <c r="G47" s="2">
        <v>12700</v>
      </c>
      <c r="H47" s="2">
        <v>21869</v>
      </c>
      <c r="I47" s="2">
        <v>32247</v>
      </c>
      <c r="J47" s="2">
        <v>30019</v>
      </c>
      <c r="K47" s="17"/>
      <c r="L47" s="17"/>
      <c r="M47" s="17"/>
      <c r="N47" s="17"/>
      <c r="O47" s="17"/>
      <c r="P47" s="17"/>
      <c r="Q47" s="17"/>
      <c r="R47" s="17"/>
      <c r="S47" s="17"/>
      <c r="T47" s="17"/>
    </row>
    <row r="48" spans="2:20" x14ac:dyDescent="0.25">
      <c r="B48" s="17">
        <v>17</v>
      </c>
      <c r="C48" s="2">
        <v>29530</v>
      </c>
      <c r="D48" s="2">
        <v>40437</v>
      </c>
      <c r="E48" s="2">
        <v>30870</v>
      </c>
      <c r="F48" s="2">
        <v>52262</v>
      </c>
      <c r="G48" s="2">
        <v>14529</v>
      </c>
      <c r="H48" s="2">
        <v>41012</v>
      </c>
      <c r="I48" s="2">
        <v>45987</v>
      </c>
      <c r="J48" s="2">
        <v>23990</v>
      </c>
      <c r="K48" s="17"/>
      <c r="L48" s="17"/>
      <c r="M48" s="17"/>
      <c r="N48" s="17"/>
      <c r="O48" s="17"/>
      <c r="P48" s="17"/>
      <c r="Q48" s="17"/>
      <c r="R48" s="17"/>
      <c r="S48" s="17"/>
      <c r="T48" s="17"/>
    </row>
    <row r="49" spans="2:20" x14ac:dyDescent="0.25">
      <c r="B49" s="17">
        <v>18</v>
      </c>
      <c r="C49" s="2">
        <v>31267</v>
      </c>
      <c r="D49" s="2">
        <v>62888</v>
      </c>
      <c r="E49" s="2">
        <v>16531</v>
      </c>
      <c r="F49" s="2">
        <v>46800</v>
      </c>
      <c r="G49" s="2">
        <v>9637</v>
      </c>
      <c r="H49" s="2">
        <v>37712</v>
      </c>
      <c r="I49" s="2">
        <v>27020</v>
      </c>
      <c r="J49" s="2">
        <v>23359</v>
      </c>
      <c r="K49" s="17"/>
      <c r="L49" s="17"/>
      <c r="M49" s="17"/>
      <c r="N49" s="17"/>
      <c r="O49" s="17"/>
      <c r="P49" s="17"/>
      <c r="Q49" s="17"/>
      <c r="R49" s="17"/>
      <c r="S49" s="17"/>
      <c r="T49" s="17"/>
    </row>
    <row r="50" spans="2:20" x14ac:dyDescent="0.25">
      <c r="B50" s="17">
        <v>19</v>
      </c>
      <c r="C50" s="2">
        <v>26769</v>
      </c>
      <c r="D50" s="2">
        <v>26461</v>
      </c>
      <c r="E50" s="2">
        <v>19774</v>
      </c>
      <c r="F50" s="2">
        <v>46808</v>
      </c>
      <c r="G50" s="2">
        <v>9513</v>
      </c>
      <c r="H50" s="2">
        <v>14964</v>
      </c>
      <c r="I50" s="2">
        <v>34845</v>
      </c>
      <c r="J50" s="2">
        <v>25788</v>
      </c>
      <c r="K50" s="17"/>
      <c r="L50" s="17"/>
      <c r="M50" s="17"/>
      <c r="N50" s="17"/>
      <c r="O50" s="17"/>
      <c r="P50" s="17"/>
      <c r="Q50" s="17"/>
      <c r="R50" s="17"/>
      <c r="S50" s="17"/>
      <c r="T50" s="17"/>
    </row>
    <row r="51" spans="2:20" x14ac:dyDescent="0.25">
      <c r="B51" s="17">
        <v>20</v>
      </c>
      <c r="C51" s="2">
        <v>26219</v>
      </c>
      <c r="D51" s="2">
        <v>31037</v>
      </c>
      <c r="E51" s="2">
        <v>18354</v>
      </c>
      <c r="F51" s="2">
        <v>36691</v>
      </c>
      <c r="G51" s="2">
        <v>15372</v>
      </c>
      <c r="H51" s="2">
        <v>15921</v>
      </c>
      <c r="I51" s="2">
        <v>35316</v>
      </c>
      <c r="J51" s="2">
        <v>46838</v>
      </c>
      <c r="K51" s="17"/>
      <c r="L51" s="17"/>
      <c r="M51" s="17"/>
      <c r="N51" s="17"/>
      <c r="O51" s="17"/>
      <c r="P51" s="17"/>
      <c r="Q51" s="17"/>
      <c r="R51" s="17"/>
      <c r="S51" s="17"/>
      <c r="T51" s="17"/>
    </row>
    <row r="52" spans="2:20" x14ac:dyDescent="0.25">
      <c r="B52" s="17" t="s">
        <v>35</v>
      </c>
      <c r="C52" s="2">
        <f t="shared" ref="C52:J52" si="1">AVERAGE(C32:C51)</f>
        <v>47427</v>
      </c>
      <c r="D52" s="2">
        <f t="shared" si="1"/>
        <v>44323.15</v>
      </c>
      <c r="E52" s="2">
        <f t="shared" si="1"/>
        <v>29934.95</v>
      </c>
      <c r="F52" s="2">
        <f t="shared" si="1"/>
        <v>33705.050000000003</v>
      </c>
      <c r="G52" s="2">
        <f t="shared" si="1"/>
        <v>20475.900000000001</v>
      </c>
      <c r="H52" s="2">
        <f t="shared" si="1"/>
        <v>23319.15</v>
      </c>
      <c r="I52" s="2">
        <f t="shared" si="1"/>
        <v>33880.15</v>
      </c>
      <c r="J52" s="2">
        <f t="shared" si="1"/>
        <v>29441.65</v>
      </c>
      <c r="K52" s="17"/>
      <c r="L52" s="17"/>
      <c r="M52" s="17"/>
      <c r="N52" s="17"/>
      <c r="O52" s="17"/>
      <c r="P52" s="17"/>
      <c r="Q52" s="17"/>
      <c r="R52" s="17"/>
      <c r="S52" s="17"/>
      <c r="T52" s="17"/>
    </row>
    <row r="53" spans="2:20" x14ac:dyDescent="0.25">
      <c r="B53" s="17" t="s">
        <v>36</v>
      </c>
      <c r="C53" s="17"/>
      <c r="D53" s="19">
        <f>D52/C52</f>
        <v>0.93455521116663509</v>
      </c>
      <c r="E53" s="17"/>
      <c r="F53" s="19">
        <f>F52/E52</f>
        <v>1.125943086592762</v>
      </c>
      <c r="G53" s="17"/>
      <c r="H53" s="19">
        <f>H52/G52</f>
        <v>1.1388583652000646</v>
      </c>
      <c r="I53" s="17"/>
      <c r="J53" s="19">
        <f>J52/I52</f>
        <v>0.86899408650788146</v>
      </c>
      <c r="K53" s="17"/>
      <c r="L53" s="17"/>
      <c r="M53" s="17"/>
      <c r="N53" s="17"/>
      <c r="O53" s="17"/>
      <c r="P53" s="17"/>
      <c r="Q53" s="17"/>
      <c r="R53" s="17"/>
      <c r="S53" s="17"/>
      <c r="T53" s="17"/>
    </row>
  </sheetData>
  <mergeCells count="25">
    <mergeCell ref="I2:N2"/>
    <mergeCell ref="O2:T2"/>
    <mergeCell ref="C3:D3"/>
    <mergeCell ref="E3:F3"/>
    <mergeCell ref="G3:H3"/>
    <mergeCell ref="I3:J3"/>
    <mergeCell ref="K3:L3"/>
    <mergeCell ref="M3:N3"/>
    <mergeCell ref="O3:P3"/>
    <mergeCell ref="O30:P30"/>
    <mergeCell ref="Q30:R30"/>
    <mergeCell ref="S30:T30"/>
    <mergeCell ref="C29:J29"/>
    <mergeCell ref="U2:Z2"/>
    <mergeCell ref="U3:V3"/>
    <mergeCell ref="W3:X3"/>
    <mergeCell ref="Y3:Z3"/>
    <mergeCell ref="Q3:R3"/>
    <mergeCell ref="S3:T3"/>
    <mergeCell ref="O29:T29"/>
    <mergeCell ref="C30:D30"/>
    <mergeCell ref="E30:F30"/>
    <mergeCell ref="G30:H30"/>
    <mergeCell ref="I30:J30"/>
    <mergeCell ref="C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Fig.7B S6CFOXJ1TRP63 S2 S21 int</vt:lpstr>
      <vt:lpstr>Fig. 7C DOTPLOT SOX21</vt:lpstr>
      <vt:lpstr>Fig 7C DOTPLOT SOX2</vt:lpstr>
      <vt:lpstr>Fig 7D Counting FOXJ1</vt:lpstr>
      <vt:lpstr>Fig 7E Sup Fig 6G MUC5B TUBIV</vt:lpstr>
      <vt:lpstr>Sup. Fig 6D DOTPLOT FOXJ1</vt:lpstr>
      <vt:lpstr>Sup. Fig 6D DOTPLOT TRP63</vt:lpstr>
      <vt:lpstr>Sup. Fig 6F SOX2  int.</vt:lpstr>
      <vt:lpstr>Sup. Fig 6F SOX21 int.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 Eenjes</dc:creator>
  <cp:lastModifiedBy>R.J. Rottier</cp:lastModifiedBy>
  <dcterms:created xsi:type="dcterms:W3CDTF">2021-03-27T19:30:49Z</dcterms:created>
  <dcterms:modified xsi:type="dcterms:W3CDTF">2021-05-17T09:38:09Z</dcterms:modified>
</cp:coreProperties>
</file>