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\SuppXLS\"/>
    </mc:Choice>
  </mc:AlternateContent>
  <xr:revisionPtr revIDLastSave="0" documentId="13_ncr:1_{334ABE00-0595-49AC-9241-295A1B37DD9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NDATA" sheetId="17" r:id="rId1"/>
    <sheet name="COM" sheetId="10" r:id="rId2"/>
    <sheet name="ELC" sheetId="2" r:id="rId3"/>
    <sheet name="IND" sheetId="13" r:id="rId4"/>
    <sheet name="MUN" sheetId="11" r:id="rId5"/>
    <sheet name="PLG" sheetId="15" r:id="rId6"/>
    <sheet name="SUP" sheetId="1" r:id="rId7"/>
    <sheet name="RSD" sheetId="12" r:id="rId8"/>
    <sheet name="TRA" sheetId="16" r:id="rId9"/>
    <sheet name="WWW" sheetId="14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Cars_12" localSheetId="1">'[1]TechRep-Doc'!#REF!</definedName>
    <definedName name="Cars_12" localSheetId="4">'[1]TechRep-Doc'!#REF!</definedName>
    <definedName name="Cars_12" localSheetId="7">'[1]TechRep-Doc'!#REF!</definedName>
    <definedName name="Cars_12">'[1]TechRep-Doc'!#REF!</definedName>
    <definedName name="ddddd">[2]AGR_Fuels!$A$2</definedName>
    <definedName name="DISCRATE" localSheetId="1">'[1]TechRep-Doc'!#REF!</definedName>
    <definedName name="DISCRATE" localSheetId="4">'[1]TechRep-Doc'!#REF!</definedName>
    <definedName name="DISCRATE" localSheetId="7">'[1]TechRep-Doc'!#REF!</definedName>
    <definedName name="DISCRATE">'[1]TechRep-Doc'!#REF!</definedName>
    <definedName name="FID_1">[3]AGR_Fuels!$A$2</definedName>
    <definedName name="GROWTH" localSheetId="1">'[1]TechRep-Doc'!#REF!</definedName>
    <definedName name="GROWTH" localSheetId="4">'[1]TechRep-Doc'!#REF!</definedName>
    <definedName name="GROWTH" localSheetId="7">'[1]TechRep-Doc'!#REF!</definedName>
    <definedName name="GROWTH">'[1]TechRep-Doc'!#REF!</definedName>
    <definedName name="GROWTH_TID" localSheetId="1">'[1]TechRep-Doc'!#REF!</definedName>
    <definedName name="GROWTH_TID" localSheetId="4">'[1]TechRep-Doc'!#REF!</definedName>
    <definedName name="GROWTH_TID" localSheetId="7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">'[1]TechRep-Doc'!#REF!</definedName>
    <definedName name="INVCOST" localSheetId="4">'[1]TechRep-Doc'!#REF!</definedName>
    <definedName name="INVCOST" localSheetId="7">'[1]TechRep-Doc'!#REF!</definedName>
    <definedName name="INVCOST">'[1]TechRep-Doc'!#REF!</definedName>
    <definedName name="jclkjg" localSheetId="1">'[1]TechRep-Doc'!#REF!</definedName>
    <definedName name="jclkjg" localSheetId="4">'[1]TechRep-Doc'!#REF!</definedName>
    <definedName name="jclkjg" localSheetId="7">'[1]TechRep-Doc'!#REF!</definedName>
    <definedName name="jclkjg">'[1]TechRep-Doc'!#REF!</definedName>
    <definedName name="LIFE" localSheetId="1">'[1]TechRep-Doc'!#REF!</definedName>
    <definedName name="LIFE" localSheetId="4">'[1]TechRep-Doc'!#REF!</definedName>
    <definedName name="LIFE" localSheetId="7">'[1]TechRep-Doc'!#REF!</definedName>
    <definedName name="LIFE">'[1]TechRep-Doc'!#REF!</definedName>
    <definedName name="NAs_CCAR" localSheetId="1">'[1]TechRep-Doc'!#REF!</definedName>
    <definedName name="NAs_CCAR" localSheetId="4">'[1]TechRep-Doc'!#REF!</definedName>
    <definedName name="NAs_CCAR" localSheetId="7">'[1]TechRep-Doc'!#REF!</definedName>
    <definedName name="NAs_CCAR">'[1]TechRep-Doc'!#REF!</definedName>
    <definedName name="SETS" localSheetId="1">'[1]TechRep-Doc'!#REF!</definedName>
    <definedName name="SETS" localSheetId="4">'[1]TechRep-Doc'!#REF!</definedName>
    <definedName name="SETS" localSheetId="7">'[1]TechRep-Doc'!#REF!</definedName>
    <definedName name="SETS">'[1]TechRep-Doc'!#REF!</definedName>
    <definedName name="TRTGAB005" localSheetId="1">'[1]TechRep-Doc'!#REF!</definedName>
    <definedName name="TRTGAB005" localSheetId="4">'[1]TechRep-Doc'!#REF!</definedName>
    <definedName name="TRTGAB005" localSheetId="7">'[1]TechRep-Doc'!#REF!</definedName>
    <definedName name="TRTGAB005">'[1]TechRep-Doc'!#REF!</definedName>
    <definedName name="TRTGAC005" localSheetId="1">'[1]TechRep-Doc'!#REF!</definedName>
    <definedName name="TRTGAC005" localSheetId="4">'[1]TechRep-Doc'!#REF!</definedName>
    <definedName name="TRTGAC005" localSheetId="7">'[1]TechRep-Doc'!#REF!</definedName>
    <definedName name="TRTGAC005">'[1]TechRep-Doc'!#REF!</definedName>
    <definedName name="Trucks_15" localSheetId="1">'[1]TechRep-Doc'!#REF!</definedName>
    <definedName name="Trucks_15" localSheetId="4">'[1]TechRep-Doc'!#REF!</definedName>
    <definedName name="Trucks_15" localSheetId="7">'[1]TechRep-Doc'!#REF!</definedName>
    <definedName name="Trucks_15">'[1]TechRep-Doc'!#REF!</definedName>
    <definedName name="TSUB_COST" localSheetId="1">'[1]TechRep-Doc'!#REF!</definedName>
    <definedName name="TSUB_COST" localSheetId="4">'[1]TechRep-Doc'!#REF!</definedName>
    <definedName name="TSUB_COST" localSheetId="7">'[1]TechRep-Doc'!#REF!</definedName>
    <definedName name="TSUB_COST">'[1]TechRep-Doc'!#REF!</definedName>
    <definedName name="x" localSheetId="1">[4]AGR_Fuels!$A$2</definedName>
    <definedName name="x" localSheetId="2">[4]AGR_Fuels!$A$2</definedName>
    <definedName name="x" localSheetId="4">[4]AGR_Fuels!$A$2</definedName>
    <definedName name="x" localSheetId="7">[4]AGR_Fuels!$A$2</definedName>
    <definedName name="x">[5]AGR_Fuels!$A$2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2" l="1"/>
  <c r="D23" i="17"/>
  <c r="E23" i="17"/>
  <c r="F23" i="17"/>
  <c r="G23" i="17"/>
  <c r="H23" i="17"/>
  <c r="I23" i="17"/>
  <c r="J23" i="17"/>
  <c r="C23" i="17"/>
  <c r="B4" i="11" l="1"/>
  <c r="B4" i="15"/>
  <c r="B4" i="1"/>
  <c r="B4" i="16"/>
  <c r="B4" i="14"/>
  <c r="B4" i="13"/>
  <c r="B4" i="2"/>
  <c r="B4" i="10"/>
  <c r="AJ26" i="2" l="1"/>
  <c r="P26" i="2"/>
  <c r="D26" i="2" s="1"/>
  <c r="P20" i="2"/>
  <c r="D20" i="2" s="1"/>
  <c r="AJ14" i="2"/>
  <c r="P14" i="2"/>
  <c r="D14" i="2" s="1"/>
  <c r="P8" i="2"/>
  <c r="D8" i="2" s="1"/>
  <c r="P13" i="14"/>
  <c r="D13" i="14" s="1"/>
  <c r="P7" i="14"/>
  <c r="D7" i="14" s="1"/>
  <c r="AJ22" i="13"/>
  <c r="P22" i="13"/>
  <c r="D22" i="13" s="1"/>
  <c r="P16" i="13"/>
  <c r="D16" i="13" s="1"/>
  <c r="AJ10" i="13"/>
  <c r="P10" i="13"/>
  <c r="D10" i="13" s="1"/>
  <c r="AI13" i="16"/>
  <c r="AJ13" i="16" s="1"/>
  <c r="AJ21" i="16"/>
  <c r="AJ15" i="16"/>
  <c r="P10" i="16"/>
  <c r="D10" i="16" s="1"/>
  <c r="AJ9" i="16"/>
  <c r="AJ17" i="12"/>
  <c r="P12" i="12"/>
  <c r="D12" i="12" s="1"/>
  <c r="AJ11" i="12"/>
  <c r="AI19" i="11"/>
  <c r="AJ19" i="11" s="1"/>
  <c r="AI18" i="11"/>
  <c r="AJ18" i="11" s="1"/>
  <c r="AI17" i="11"/>
  <c r="AI16" i="11"/>
  <c r="AJ16" i="11" s="1"/>
  <c r="AI15" i="11"/>
  <c r="AI14" i="11"/>
  <c r="AJ14" i="11" s="1"/>
  <c r="AI13" i="11"/>
  <c r="AJ13" i="11" s="1"/>
  <c r="AI12" i="11"/>
  <c r="AJ12" i="11" s="1"/>
  <c r="AI11" i="11"/>
  <c r="AI10" i="11"/>
  <c r="AJ10" i="11" s="1"/>
  <c r="AI9" i="11"/>
  <c r="AI8" i="11"/>
  <c r="AJ8" i="11" s="1"/>
  <c r="AI7" i="11"/>
  <c r="AJ7" i="11" s="1"/>
  <c r="AI6" i="11"/>
  <c r="AJ6" i="11" s="1"/>
  <c r="P18" i="11"/>
  <c r="D18" i="11" s="1"/>
  <c r="AJ17" i="11"/>
  <c r="P17" i="11"/>
  <c r="D17" i="11" s="1"/>
  <c r="AJ15" i="11"/>
  <c r="P15" i="11"/>
  <c r="D15" i="11" s="1"/>
  <c r="P14" i="11"/>
  <c r="D14" i="11" s="1"/>
  <c r="P13" i="11"/>
  <c r="D13" i="11" s="1"/>
  <c r="AJ11" i="11"/>
  <c r="P11" i="11"/>
  <c r="D11" i="11" s="1"/>
  <c r="AJ9" i="11"/>
  <c r="P9" i="11"/>
  <c r="D9" i="11" s="1"/>
  <c r="P6" i="11"/>
  <c r="D6" i="11" s="1"/>
  <c r="AJ19" i="10"/>
  <c r="AJ18" i="10"/>
  <c r="AJ15" i="10"/>
  <c r="AJ14" i="10"/>
  <c r="AJ7" i="10"/>
  <c r="AJ6" i="10"/>
  <c r="P18" i="10"/>
  <c r="D18" i="10" s="1"/>
  <c r="P17" i="10"/>
  <c r="D17" i="10" s="1"/>
  <c r="P14" i="10"/>
  <c r="D14" i="10" s="1"/>
  <c r="P11" i="10"/>
  <c r="D11" i="10" s="1"/>
  <c r="P10" i="10"/>
  <c r="D10" i="10" s="1"/>
  <c r="P9" i="10"/>
  <c r="D9" i="10" s="1"/>
  <c r="P6" i="10"/>
  <c r="D6" i="10" s="1"/>
  <c r="D55" i="17"/>
  <c r="AI31" i="2"/>
  <c r="AJ31" i="2" s="1"/>
  <c r="AI30" i="2"/>
  <c r="AJ30" i="2" s="1"/>
  <c r="AI29" i="2"/>
  <c r="AJ29" i="2" s="1"/>
  <c r="AI28" i="2"/>
  <c r="AJ28" i="2" s="1"/>
  <c r="AI27" i="2"/>
  <c r="AJ27" i="2" s="1"/>
  <c r="AI26" i="2"/>
  <c r="AI25" i="2"/>
  <c r="AJ25" i="2" s="1"/>
  <c r="AI24" i="2"/>
  <c r="AJ24" i="2" s="1"/>
  <c r="AI23" i="2"/>
  <c r="AJ23" i="2" s="1"/>
  <c r="AI22" i="2"/>
  <c r="AJ22" i="2" s="1"/>
  <c r="AI21" i="2"/>
  <c r="AJ21" i="2" s="1"/>
  <c r="AI20" i="2"/>
  <c r="AJ20" i="2" s="1"/>
  <c r="AI19" i="2"/>
  <c r="AJ19" i="2" s="1"/>
  <c r="AI18" i="2"/>
  <c r="AJ18" i="2" s="1"/>
  <c r="AI17" i="2"/>
  <c r="AJ17" i="2" s="1"/>
  <c r="AI16" i="2"/>
  <c r="AJ16" i="2" s="1"/>
  <c r="AI15" i="2"/>
  <c r="AJ15" i="2" s="1"/>
  <c r="AI14" i="2"/>
  <c r="AI13" i="2"/>
  <c r="AJ13" i="2" s="1"/>
  <c r="AI12" i="2"/>
  <c r="AJ12" i="2" s="1"/>
  <c r="AI11" i="2"/>
  <c r="AJ11" i="2" s="1"/>
  <c r="AI10" i="2"/>
  <c r="AJ10" i="2" s="1"/>
  <c r="AI9" i="2"/>
  <c r="AJ9" i="2" s="1"/>
  <c r="AI8" i="2"/>
  <c r="AJ8" i="2" s="1"/>
  <c r="AI7" i="2"/>
  <c r="AJ7" i="2" s="1"/>
  <c r="AI6" i="2"/>
  <c r="P6" i="2" s="1"/>
  <c r="D6" i="2" s="1"/>
  <c r="AI7" i="1"/>
  <c r="AJ7" i="1" s="1"/>
  <c r="AI6" i="1"/>
  <c r="I55" i="17" s="1"/>
  <c r="AI6" i="15"/>
  <c r="P6" i="15" s="1"/>
  <c r="D6" i="15" s="1"/>
  <c r="AI26" i="13"/>
  <c r="AJ26" i="13" s="1"/>
  <c r="AI25" i="13"/>
  <c r="AJ25" i="13" s="1"/>
  <c r="AI24" i="13"/>
  <c r="AJ24" i="13" s="1"/>
  <c r="AI23" i="13"/>
  <c r="AJ23" i="13" s="1"/>
  <c r="AI22" i="13"/>
  <c r="AI21" i="13"/>
  <c r="AJ21" i="13" s="1"/>
  <c r="AI20" i="13"/>
  <c r="AJ20" i="13" s="1"/>
  <c r="AI19" i="13"/>
  <c r="AJ19" i="13" s="1"/>
  <c r="AI18" i="13"/>
  <c r="AJ18" i="13" s="1"/>
  <c r="AI17" i="13"/>
  <c r="AJ17" i="13" s="1"/>
  <c r="AI16" i="13"/>
  <c r="AJ16" i="13" s="1"/>
  <c r="AI15" i="13"/>
  <c r="AJ15" i="13" s="1"/>
  <c r="AI14" i="13"/>
  <c r="AJ14" i="13" s="1"/>
  <c r="AI13" i="13"/>
  <c r="AJ13" i="13" s="1"/>
  <c r="AI12" i="13"/>
  <c r="AJ12" i="13" s="1"/>
  <c r="AI11" i="13"/>
  <c r="AJ11" i="13" s="1"/>
  <c r="AI10" i="13"/>
  <c r="AI9" i="13"/>
  <c r="AJ9" i="13" s="1"/>
  <c r="AI8" i="13"/>
  <c r="AJ8" i="13" s="1"/>
  <c r="AI7" i="13"/>
  <c r="AJ7" i="13" s="1"/>
  <c r="AI6" i="13"/>
  <c r="E55" i="17" s="1"/>
  <c r="AI13" i="14"/>
  <c r="AJ13" i="14" s="1"/>
  <c r="AI12" i="14"/>
  <c r="AJ12" i="14" s="1"/>
  <c r="AI11" i="14"/>
  <c r="AJ11" i="14" s="1"/>
  <c r="AI10" i="14"/>
  <c r="AJ10" i="14" s="1"/>
  <c r="AI9" i="14"/>
  <c r="AJ9" i="14" s="1"/>
  <c r="AI8" i="14"/>
  <c r="AJ8" i="14" s="1"/>
  <c r="AI7" i="14"/>
  <c r="AJ7" i="14" s="1"/>
  <c r="AI6" i="14"/>
  <c r="P6" i="14" s="1"/>
  <c r="D6" i="14" s="1"/>
  <c r="AI22" i="16"/>
  <c r="AJ22" i="16" s="1"/>
  <c r="AI21" i="16"/>
  <c r="P21" i="16" s="1"/>
  <c r="D21" i="16" s="1"/>
  <c r="AI20" i="16"/>
  <c r="AJ20" i="16" s="1"/>
  <c r="AI19" i="16"/>
  <c r="AJ19" i="16" s="1"/>
  <c r="AI18" i="16"/>
  <c r="AJ18" i="16" s="1"/>
  <c r="AI17" i="16"/>
  <c r="AJ17" i="16" s="1"/>
  <c r="AI16" i="16"/>
  <c r="AJ16" i="16" s="1"/>
  <c r="AI15" i="16"/>
  <c r="P15" i="16" s="1"/>
  <c r="D15" i="16" s="1"/>
  <c r="AI14" i="16"/>
  <c r="AJ14" i="16" s="1"/>
  <c r="AI12" i="16"/>
  <c r="AJ12" i="16" s="1"/>
  <c r="AI11" i="16"/>
  <c r="AJ11" i="16" s="1"/>
  <c r="AI10" i="16"/>
  <c r="AJ10" i="16" s="1"/>
  <c r="AI9" i="16"/>
  <c r="P9" i="16" s="1"/>
  <c r="D9" i="16" s="1"/>
  <c r="AI8" i="16"/>
  <c r="AJ8" i="16" s="1"/>
  <c r="AI7" i="16"/>
  <c r="AJ7" i="16" s="1"/>
  <c r="AI6" i="16"/>
  <c r="J55" i="17" s="1"/>
  <c r="AI19" i="12"/>
  <c r="AJ19" i="12" s="1"/>
  <c r="AI18" i="12"/>
  <c r="AJ18" i="12" s="1"/>
  <c r="AI17" i="12"/>
  <c r="P17" i="12" s="1"/>
  <c r="D17" i="12" s="1"/>
  <c r="AI16" i="12"/>
  <c r="AJ16" i="12" s="1"/>
  <c r="AI15" i="12"/>
  <c r="AJ15" i="12" s="1"/>
  <c r="AI14" i="12"/>
  <c r="AJ14" i="12" s="1"/>
  <c r="AI13" i="12"/>
  <c r="AJ13" i="12" s="1"/>
  <c r="AI12" i="12"/>
  <c r="AJ12" i="12" s="1"/>
  <c r="AI11" i="12"/>
  <c r="P11" i="12" s="1"/>
  <c r="D11" i="12" s="1"/>
  <c r="AI10" i="12"/>
  <c r="AJ10" i="12" s="1"/>
  <c r="AI9" i="12"/>
  <c r="AJ9" i="12" s="1"/>
  <c r="AI8" i="12"/>
  <c r="AJ8" i="12" s="1"/>
  <c r="AI7" i="12"/>
  <c r="AJ7" i="12" s="1"/>
  <c r="AI6" i="12"/>
  <c r="P6" i="12" s="1"/>
  <c r="D6" i="12" s="1"/>
  <c r="AI19" i="10"/>
  <c r="P19" i="10" s="1"/>
  <c r="D19" i="10" s="1"/>
  <c r="AI18" i="10"/>
  <c r="AI17" i="10"/>
  <c r="AJ17" i="10" s="1"/>
  <c r="AI16" i="10"/>
  <c r="P16" i="10" s="1"/>
  <c r="D16" i="10" s="1"/>
  <c r="AI15" i="10"/>
  <c r="P15" i="10" s="1"/>
  <c r="D15" i="10" s="1"/>
  <c r="AI14" i="10"/>
  <c r="AI13" i="10"/>
  <c r="AJ13" i="10" s="1"/>
  <c r="AI12" i="10"/>
  <c r="AJ12" i="10" s="1"/>
  <c r="AI11" i="10"/>
  <c r="AJ11" i="10" s="1"/>
  <c r="AI10" i="10"/>
  <c r="AJ10" i="10" s="1"/>
  <c r="AI9" i="10"/>
  <c r="AJ9" i="10" s="1"/>
  <c r="AI8" i="10"/>
  <c r="AJ8" i="10" s="1"/>
  <c r="AI7" i="10"/>
  <c r="P7" i="10" s="1"/>
  <c r="D7" i="10" s="1"/>
  <c r="AI6" i="10"/>
  <c r="L7" i="1"/>
  <c r="N7" i="1" s="1"/>
  <c r="N6" i="1"/>
  <c r="L6" i="1"/>
  <c r="L22" i="16"/>
  <c r="I22" i="16" s="1"/>
  <c r="L21" i="16"/>
  <c r="N21" i="16" s="1"/>
  <c r="L20" i="16"/>
  <c r="N20" i="16" s="1"/>
  <c r="L19" i="16"/>
  <c r="I19" i="16" s="1"/>
  <c r="L18" i="16"/>
  <c r="I18" i="16" s="1"/>
  <c r="L17" i="16"/>
  <c r="N17" i="16" s="1"/>
  <c r="L16" i="16"/>
  <c r="N16" i="16" s="1"/>
  <c r="L15" i="16"/>
  <c r="I15" i="16" s="1"/>
  <c r="L14" i="16"/>
  <c r="I14" i="16" s="1"/>
  <c r="L13" i="16"/>
  <c r="N13" i="16" s="1"/>
  <c r="L12" i="16"/>
  <c r="N12" i="16" s="1"/>
  <c r="L11" i="16"/>
  <c r="N11" i="16" s="1"/>
  <c r="I11" i="16"/>
  <c r="L10" i="16"/>
  <c r="I10" i="16" s="1"/>
  <c r="L9" i="16"/>
  <c r="N9" i="16" s="1"/>
  <c r="L8" i="16"/>
  <c r="N8" i="16" s="1"/>
  <c r="I8" i="16"/>
  <c r="L7" i="16"/>
  <c r="N7" i="16" s="1"/>
  <c r="L6" i="16"/>
  <c r="I6" i="16" s="1"/>
  <c r="L6" i="15"/>
  <c r="N6" i="15" s="1"/>
  <c r="L13" i="14"/>
  <c r="N13" i="14" s="1"/>
  <c r="L12" i="14"/>
  <c r="I12" i="14" s="1"/>
  <c r="L11" i="14"/>
  <c r="N11" i="14" s="1"/>
  <c r="L10" i="14"/>
  <c r="N10" i="14" s="1"/>
  <c r="L9" i="14"/>
  <c r="N9" i="14" s="1"/>
  <c r="I9" i="14"/>
  <c r="L8" i="14"/>
  <c r="I8" i="14" s="1"/>
  <c r="L7" i="14"/>
  <c r="N7" i="14" s="1"/>
  <c r="L6" i="14"/>
  <c r="N6" i="14" s="1"/>
  <c r="L19" i="11"/>
  <c r="N19" i="11" s="1"/>
  <c r="N18" i="11"/>
  <c r="L18" i="11"/>
  <c r="I18" i="11" s="1"/>
  <c r="L17" i="11"/>
  <c r="I17" i="11" s="1"/>
  <c r="N16" i="11"/>
  <c r="L16" i="11"/>
  <c r="I16" i="11"/>
  <c r="L15" i="11"/>
  <c r="N15" i="11" s="1"/>
  <c r="N14" i="11"/>
  <c r="L14" i="11"/>
  <c r="I14" i="11" s="1"/>
  <c r="L13" i="11"/>
  <c r="I13" i="11" s="1"/>
  <c r="N12" i="11"/>
  <c r="L12" i="11"/>
  <c r="I12" i="11" s="1"/>
  <c r="L11" i="11"/>
  <c r="N11" i="11" s="1"/>
  <c r="N10" i="11"/>
  <c r="L10" i="11"/>
  <c r="I10" i="11"/>
  <c r="L9" i="11"/>
  <c r="I9" i="11" s="1"/>
  <c r="N8" i="11"/>
  <c r="L8" i="11"/>
  <c r="I8" i="11" s="1"/>
  <c r="L7" i="11"/>
  <c r="N7" i="11" s="1"/>
  <c r="N6" i="11"/>
  <c r="L6" i="11"/>
  <c r="I6" i="11" s="1"/>
  <c r="L19" i="10"/>
  <c r="N19" i="10" s="1"/>
  <c r="N18" i="10"/>
  <c r="L18" i="10"/>
  <c r="I18" i="10"/>
  <c r="L17" i="10"/>
  <c r="I17" i="10" s="1"/>
  <c r="N16" i="10"/>
  <c r="L16" i="10"/>
  <c r="I16" i="10" s="1"/>
  <c r="L15" i="10"/>
  <c r="N15" i="10" s="1"/>
  <c r="N14" i="10"/>
  <c r="L14" i="10"/>
  <c r="I14" i="10" s="1"/>
  <c r="L13" i="10"/>
  <c r="I13" i="10" s="1"/>
  <c r="N12" i="10"/>
  <c r="L12" i="10"/>
  <c r="I12" i="10"/>
  <c r="L11" i="10"/>
  <c r="N11" i="10" s="1"/>
  <c r="N10" i="10"/>
  <c r="L10" i="10"/>
  <c r="I10" i="10" s="1"/>
  <c r="L9" i="10"/>
  <c r="I9" i="10" s="1"/>
  <c r="N8" i="10"/>
  <c r="L8" i="10"/>
  <c r="I8" i="10" s="1"/>
  <c r="L7" i="10"/>
  <c r="N7" i="10" s="1"/>
  <c r="N6" i="10"/>
  <c r="L6" i="10"/>
  <c r="I6" i="10"/>
  <c r="L31" i="2"/>
  <c r="N31" i="2" s="1"/>
  <c r="N30" i="2"/>
  <c r="L30" i="2"/>
  <c r="L29" i="2"/>
  <c r="L28" i="2"/>
  <c r="N28" i="2" s="1"/>
  <c r="L27" i="2"/>
  <c r="N27" i="2" s="1"/>
  <c r="L26" i="2"/>
  <c r="N26" i="2" s="1"/>
  <c r="L25" i="2"/>
  <c r="N25" i="2" s="1"/>
  <c r="L24" i="2"/>
  <c r="L23" i="2"/>
  <c r="N23" i="2" s="1"/>
  <c r="L22" i="2"/>
  <c r="N22" i="2" s="1"/>
  <c r="N21" i="2"/>
  <c r="L21" i="2"/>
  <c r="L20" i="2"/>
  <c r="N19" i="2"/>
  <c r="L19" i="2"/>
  <c r="L18" i="2"/>
  <c r="N18" i="2" s="1"/>
  <c r="L17" i="2"/>
  <c r="N17" i="2" s="1"/>
  <c r="L16" i="2"/>
  <c r="L15" i="2"/>
  <c r="N15" i="2" s="1"/>
  <c r="L14" i="2"/>
  <c r="N14" i="2" s="1"/>
  <c r="N13" i="2"/>
  <c r="L13" i="2"/>
  <c r="L12" i="2"/>
  <c r="N11" i="2"/>
  <c r="L11" i="2"/>
  <c r="L10" i="2"/>
  <c r="N10" i="2" s="1"/>
  <c r="L9" i="2"/>
  <c r="N9" i="2" s="1"/>
  <c r="L8" i="2"/>
  <c r="L7" i="2"/>
  <c r="N7" i="2" s="1"/>
  <c r="L6" i="2"/>
  <c r="N6" i="2" s="1"/>
  <c r="N19" i="12"/>
  <c r="L19" i="12"/>
  <c r="I19" i="12"/>
  <c r="L18" i="12"/>
  <c r="N18" i="12" s="1"/>
  <c r="N17" i="12"/>
  <c r="L17" i="12"/>
  <c r="I17" i="12"/>
  <c r="L16" i="12"/>
  <c r="I16" i="12" s="1"/>
  <c r="L15" i="12"/>
  <c r="N15" i="12" s="1"/>
  <c r="I15" i="12"/>
  <c r="L14" i="12"/>
  <c r="N14" i="12" s="1"/>
  <c r="N13" i="12"/>
  <c r="L13" i="12"/>
  <c r="I13" i="12"/>
  <c r="L12" i="12"/>
  <c r="I12" i="12" s="1"/>
  <c r="N11" i="12"/>
  <c r="L11" i="12"/>
  <c r="I11" i="12"/>
  <c r="L10" i="12"/>
  <c r="N10" i="12" s="1"/>
  <c r="L9" i="12"/>
  <c r="N9" i="12" s="1"/>
  <c r="I9" i="12"/>
  <c r="L8" i="12"/>
  <c r="I8" i="12" s="1"/>
  <c r="N7" i="12"/>
  <c r="L7" i="12"/>
  <c r="I7" i="12"/>
  <c r="L6" i="12"/>
  <c r="N6" i="12" s="1"/>
  <c r="I26" i="13"/>
  <c r="I23" i="13"/>
  <c r="I15" i="13"/>
  <c r="I14" i="13"/>
  <c r="I9" i="13"/>
  <c r="I7" i="13"/>
  <c r="I6" i="13"/>
  <c r="L26" i="13"/>
  <c r="N26" i="13" s="1"/>
  <c r="L25" i="13"/>
  <c r="I25" i="13" s="1"/>
  <c r="L24" i="13"/>
  <c r="I24" i="13" s="1"/>
  <c r="L23" i="13"/>
  <c r="N23" i="13" s="1"/>
  <c r="L22" i="13"/>
  <c r="N22" i="13" s="1"/>
  <c r="L21" i="13"/>
  <c r="N21" i="13" s="1"/>
  <c r="L20" i="13"/>
  <c r="I20" i="13" s="1"/>
  <c r="L19" i="13"/>
  <c r="N19" i="13" s="1"/>
  <c r="L18" i="13"/>
  <c r="N18" i="13" s="1"/>
  <c r="L17" i="13"/>
  <c r="I17" i="13" s="1"/>
  <c r="L16" i="13"/>
  <c r="I16" i="13" s="1"/>
  <c r="L15" i="13"/>
  <c r="N15" i="13" s="1"/>
  <c r="L14" i="13"/>
  <c r="N14" i="13" s="1"/>
  <c r="L13" i="13"/>
  <c r="I13" i="13" s="1"/>
  <c r="L12" i="13"/>
  <c r="I12" i="13" s="1"/>
  <c r="L11" i="13"/>
  <c r="N11" i="13" s="1"/>
  <c r="N10" i="13"/>
  <c r="L10" i="13"/>
  <c r="I10" i="13" s="1"/>
  <c r="L9" i="13"/>
  <c r="L8" i="13"/>
  <c r="I8" i="13" s="1"/>
  <c r="L7" i="13"/>
  <c r="N7" i="13" s="1"/>
  <c r="L6" i="13"/>
  <c r="N6" i="13" s="1"/>
  <c r="P18" i="12" l="1"/>
  <c r="D18" i="12" s="1"/>
  <c r="AJ16" i="10"/>
  <c r="AJ6" i="12"/>
  <c r="P16" i="16"/>
  <c r="D16" i="16" s="1"/>
  <c r="P22" i="16"/>
  <c r="D22" i="16" s="1"/>
  <c r="I7" i="16"/>
  <c r="P11" i="13"/>
  <c r="D11" i="13" s="1"/>
  <c r="P17" i="13"/>
  <c r="D17" i="13" s="1"/>
  <c r="P23" i="13"/>
  <c r="D23" i="13" s="1"/>
  <c r="P8" i="14"/>
  <c r="D8" i="14" s="1"/>
  <c r="AJ6" i="15"/>
  <c r="P9" i="2"/>
  <c r="D9" i="2" s="1"/>
  <c r="P15" i="2"/>
  <c r="D15" i="2" s="1"/>
  <c r="P21" i="2"/>
  <c r="D21" i="2" s="1"/>
  <c r="P27" i="2"/>
  <c r="D27" i="2" s="1"/>
  <c r="N8" i="13"/>
  <c r="N16" i="13"/>
  <c r="N25" i="13"/>
  <c r="I18" i="13"/>
  <c r="I7" i="14"/>
  <c r="P8" i="10"/>
  <c r="D8" i="10" s="1"/>
  <c r="P7" i="12"/>
  <c r="D7" i="12" s="1"/>
  <c r="P13" i="12"/>
  <c r="D13" i="12" s="1"/>
  <c r="P19" i="12"/>
  <c r="D19" i="12" s="1"/>
  <c r="P11" i="16"/>
  <c r="D11" i="16" s="1"/>
  <c r="P17" i="16"/>
  <c r="D17" i="16" s="1"/>
  <c r="AJ6" i="13"/>
  <c r="P12" i="13"/>
  <c r="D12" i="13" s="1"/>
  <c r="P18" i="13"/>
  <c r="D18" i="13" s="1"/>
  <c r="P24" i="13"/>
  <c r="D24" i="13" s="1"/>
  <c r="P9" i="14"/>
  <c r="D9" i="14" s="1"/>
  <c r="AJ6" i="1"/>
  <c r="P10" i="2"/>
  <c r="D10" i="2" s="1"/>
  <c r="P16" i="2"/>
  <c r="D16" i="2" s="1"/>
  <c r="P22" i="2"/>
  <c r="D22" i="2" s="1"/>
  <c r="P28" i="2"/>
  <c r="D28" i="2" s="1"/>
  <c r="P8" i="12"/>
  <c r="D8" i="12" s="1"/>
  <c r="P14" i="12"/>
  <c r="D14" i="12" s="1"/>
  <c r="AJ6" i="16"/>
  <c r="P12" i="16"/>
  <c r="D12" i="16" s="1"/>
  <c r="P18" i="16"/>
  <c r="D18" i="16" s="1"/>
  <c r="P6" i="13"/>
  <c r="D6" i="13" s="1"/>
  <c r="P6" i="1"/>
  <c r="D6" i="1" s="1"/>
  <c r="P6" i="16"/>
  <c r="D6" i="16" s="1"/>
  <c r="P7" i="13"/>
  <c r="D7" i="13" s="1"/>
  <c r="P13" i="13"/>
  <c r="D13" i="13" s="1"/>
  <c r="P19" i="13"/>
  <c r="D19" i="13" s="1"/>
  <c r="P25" i="13"/>
  <c r="D25" i="13" s="1"/>
  <c r="P10" i="14"/>
  <c r="D10" i="14" s="1"/>
  <c r="P7" i="1"/>
  <c r="D7" i="1" s="1"/>
  <c r="P11" i="2"/>
  <c r="D11" i="2" s="1"/>
  <c r="P17" i="2"/>
  <c r="D17" i="2" s="1"/>
  <c r="P23" i="2"/>
  <c r="D23" i="2" s="1"/>
  <c r="P29" i="2"/>
  <c r="D29" i="2" s="1"/>
  <c r="I21" i="13"/>
  <c r="P7" i="11"/>
  <c r="D7" i="11" s="1"/>
  <c r="N12" i="13"/>
  <c r="I22" i="13"/>
  <c r="I20" i="16"/>
  <c r="P12" i="10"/>
  <c r="D12" i="10" s="1"/>
  <c r="P9" i="12"/>
  <c r="D9" i="12" s="1"/>
  <c r="P15" i="12"/>
  <c r="D15" i="12" s="1"/>
  <c r="P7" i="16"/>
  <c r="D7" i="16" s="1"/>
  <c r="P13" i="16"/>
  <c r="D13" i="16" s="1"/>
  <c r="P19" i="16"/>
  <c r="D19" i="16" s="1"/>
  <c r="N19" i="16"/>
  <c r="P13" i="10"/>
  <c r="D13" i="10" s="1"/>
  <c r="P8" i="13"/>
  <c r="D8" i="13" s="1"/>
  <c r="P14" i="13"/>
  <c r="D14" i="13" s="1"/>
  <c r="P20" i="13"/>
  <c r="D20" i="13" s="1"/>
  <c r="P26" i="13"/>
  <c r="D26" i="13" s="1"/>
  <c r="P11" i="14"/>
  <c r="D11" i="14" s="1"/>
  <c r="AJ6" i="2"/>
  <c r="P12" i="2"/>
  <c r="D12" i="2" s="1"/>
  <c r="P18" i="2"/>
  <c r="D18" i="2" s="1"/>
  <c r="P24" i="2"/>
  <c r="D24" i="2" s="1"/>
  <c r="P30" i="2"/>
  <c r="D30" i="2" s="1"/>
  <c r="P19" i="11"/>
  <c r="D19" i="11" s="1"/>
  <c r="P10" i="12"/>
  <c r="D10" i="12" s="1"/>
  <c r="P16" i="12"/>
  <c r="D16" i="12" s="1"/>
  <c r="P8" i="16"/>
  <c r="D8" i="16" s="1"/>
  <c r="P14" i="16"/>
  <c r="D14" i="16" s="1"/>
  <c r="P20" i="16"/>
  <c r="D20" i="16" s="1"/>
  <c r="I19" i="13"/>
  <c r="I11" i="13"/>
  <c r="K55" i="17"/>
  <c r="P10" i="11"/>
  <c r="D10" i="11" s="1"/>
  <c r="P9" i="13"/>
  <c r="D9" i="13" s="1"/>
  <c r="P15" i="13"/>
  <c r="D15" i="13" s="1"/>
  <c r="P21" i="13"/>
  <c r="D21" i="13" s="1"/>
  <c r="AJ6" i="14"/>
  <c r="P12" i="14"/>
  <c r="D12" i="14" s="1"/>
  <c r="P7" i="2"/>
  <c r="D7" i="2" s="1"/>
  <c r="P13" i="2"/>
  <c r="D13" i="2" s="1"/>
  <c r="P19" i="2"/>
  <c r="D19" i="2" s="1"/>
  <c r="P25" i="2"/>
  <c r="D25" i="2" s="1"/>
  <c r="P31" i="2"/>
  <c r="D31" i="2" s="1"/>
  <c r="P12" i="11"/>
  <c r="D12" i="11" s="1"/>
  <c r="P8" i="11"/>
  <c r="D8" i="11" s="1"/>
  <c r="P16" i="11"/>
  <c r="D16" i="11" s="1"/>
  <c r="N15" i="16"/>
  <c r="I16" i="16"/>
  <c r="I12" i="16"/>
  <c r="I9" i="16"/>
  <c r="I13" i="16"/>
  <c r="I17" i="16"/>
  <c r="I21" i="16"/>
  <c r="N6" i="16"/>
  <c r="N10" i="16"/>
  <c r="N14" i="16"/>
  <c r="N18" i="16"/>
  <c r="N22" i="16"/>
  <c r="I6" i="15"/>
  <c r="I13" i="14"/>
  <c r="I11" i="14"/>
  <c r="I6" i="14"/>
  <c r="N8" i="14"/>
  <c r="I10" i="14"/>
  <c r="N12" i="14"/>
  <c r="I7" i="11"/>
  <c r="N9" i="11"/>
  <c r="I11" i="11"/>
  <c r="N13" i="11"/>
  <c r="I15" i="11"/>
  <c r="N17" i="11"/>
  <c r="I19" i="11"/>
  <c r="I7" i="10"/>
  <c r="N9" i="10"/>
  <c r="I11" i="10"/>
  <c r="N13" i="10"/>
  <c r="I15" i="10"/>
  <c r="N17" i="10"/>
  <c r="I19" i="10"/>
  <c r="N29" i="2"/>
  <c r="N8" i="2"/>
  <c r="N12" i="2"/>
  <c r="N16" i="2"/>
  <c r="N20" i="2"/>
  <c r="N24" i="2"/>
  <c r="I6" i="12"/>
  <c r="N8" i="12"/>
  <c r="I10" i="12"/>
  <c r="N12" i="12"/>
  <c r="I14" i="12"/>
  <c r="N16" i="12"/>
  <c r="I18" i="12"/>
  <c r="N20" i="13"/>
  <c r="N24" i="13"/>
  <c r="N9" i="13"/>
  <c r="N13" i="13"/>
  <c r="N17" i="13"/>
</calcChain>
</file>

<file path=xl/sharedStrings.xml><?xml version="1.0" encoding="utf-8"?>
<sst xmlns="http://schemas.openxmlformats.org/spreadsheetml/2006/main" count="784" uniqueCount="351">
  <si>
    <t>LimType</t>
  </si>
  <si>
    <t>Biodiesel</t>
  </si>
  <si>
    <t>Natural Gas</t>
  </si>
  <si>
    <t>Diesel</t>
  </si>
  <si>
    <t>Ambient heat</t>
  </si>
  <si>
    <t>Solar</t>
  </si>
  <si>
    <t>SUPELC</t>
  </si>
  <si>
    <t>SUPHTH</t>
  </si>
  <si>
    <t>Electricity</t>
  </si>
  <si>
    <t>District heating</t>
  </si>
  <si>
    <t>High temp exceed heat from industry</t>
  </si>
  <si>
    <t>ELCBGS</t>
  </si>
  <si>
    <t>Biogas not updgraded (ELC)</t>
  </si>
  <si>
    <t>ELCBNG</t>
  </si>
  <si>
    <t>Biogas updgraded - Bio natural gas (ELC)</t>
  </si>
  <si>
    <t>ELCBPL</t>
  </si>
  <si>
    <t>Bio pellet (ELC)</t>
  </si>
  <si>
    <t>ELCBWO</t>
  </si>
  <si>
    <t>Bio wood (ELC)</t>
  </si>
  <si>
    <t>ELCCOO</t>
  </si>
  <si>
    <t>Excess cooling</t>
  </si>
  <si>
    <t>ELCCOH</t>
  </si>
  <si>
    <t>Coal (ELC)</t>
  </si>
  <si>
    <t>ELCDGS</t>
  </si>
  <si>
    <t>Derived Gases (ELC)</t>
  </si>
  <si>
    <t>ELCDST</t>
  </si>
  <si>
    <t>Diesel (ELC)</t>
  </si>
  <si>
    <t>ELCELC</t>
  </si>
  <si>
    <t>Electricity used to produce District heating or cooling</t>
  </si>
  <si>
    <t>ELCGEO</t>
  </si>
  <si>
    <t>Geothermal (ELC)</t>
  </si>
  <si>
    <t>ELCHH2</t>
  </si>
  <si>
    <t>Hydrogen  (ELC)</t>
  </si>
  <si>
    <t>ELCHTH</t>
  </si>
  <si>
    <t>High temp district heating for district cooling</t>
  </si>
  <si>
    <t>ELCHTI</t>
  </si>
  <si>
    <t>ELCHYD</t>
  </si>
  <si>
    <t>Hydro (ELC)</t>
  </si>
  <si>
    <t>ELCLTH</t>
  </si>
  <si>
    <t>Low temp district heating for district cooling</t>
  </si>
  <si>
    <t>ELCLTI</t>
  </si>
  <si>
    <t>Low temp excess heat from industry</t>
  </si>
  <si>
    <t>ELCMUN</t>
  </si>
  <si>
    <t>Municipal Waste (ELC)</t>
  </si>
  <si>
    <t>ELCNGS</t>
  </si>
  <si>
    <t>Natural Gas (ELC)</t>
  </si>
  <si>
    <t>ELCNUC</t>
  </si>
  <si>
    <t>Nuclear (ELC)</t>
  </si>
  <si>
    <t>ELCOIL</t>
  </si>
  <si>
    <t>Oil (ELC)</t>
  </si>
  <si>
    <t>ELCPEA</t>
  </si>
  <si>
    <t>Peat (ELC)</t>
  </si>
  <si>
    <t>ELCSLU</t>
  </si>
  <si>
    <t>Industrial Waste-Sludge (ELC)</t>
  </si>
  <si>
    <t>ELCSOL</t>
  </si>
  <si>
    <t>Solar (ELC)</t>
  </si>
  <si>
    <t>ELCTID</t>
  </si>
  <si>
    <t>Tide (ELC)</t>
  </si>
  <si>
    <t>ELCWAV</t>
  </si>
  <si>
    <t>Wave (ELC)</t>
  </si>
  <si>
    <t>ELCWIN</t>
  </si>
  <si>
    <t>Wind (ELC)</t>
  </si>
  <si>
    <t>Bio Fire wood</t>
  </si>
  <si>
    <t>Bio Gas</t>
  </si>
  <si>
    <t>Bio Pellets</t>
  </si>
  <si>
    <t>Coal</t>
  </si>
  <si>
    <t>Geothermal ground</t>
  </si>
  <si>
    <t>High Temperature Heat</t>
  </si>
  <si>
    <t>Liquefied Petroleum Gas</t>
  </si>
  <si>
    <t>District Cooling</t>
  </si>
  <si>
    <t>Oil</t>
  </si>
  <si>
    <t>INDBDL</t>
  </si>
  <si>
    <t>INDBFW</t>
  </si>
  <si>
    <t>INDBGS</t>
  </si>
  <si>
    <t>INDBGL</t>
  </si>
  <si>
    <t>INDBWO</t>
  </si>
  <si>
    <t>INDBPL</t>
  </si>
  <si>
    <t>INDCOH</t>
  </si>
  <si>
    <t>INDHTH</t>
  </si>
  <si>
    <t>INDDCO</t>
  </si>
  <si>
    <t>INDELC</t>
  </si>
  <si>
    <t>INDH2G</t>
  </si>
  <si>
    <t>INDH2L</t>
  </si>
  <si>
    <t>INDLPG</t>
  </si>
  <si>
    <t>INDDGS</t>
  </si>
  <si>
    <t>INDNGS</t>
  </si>
  <si>
    <t>INDDST</t>
  </si>
  <si>
    <t>INDGSL</t>
  </si>
  <si>
    <t>INDHFO</t>
  </si>
  <si>
    <t>INDLFO</t>
  </si>
  <si>
    <t>INDPEA</t>
  </si>
  <si>
    <t>INDSOL</t>
  </si>
  <si>
    <t>WWWBDL</t>
  </si>
  <si>
    <t>WWWBGS</t>
  </si>
  <si>
    <t>Biogas (gaseous)</t>
  </si>
  <si>
    <t>WWWDST</t>
  </si>
  <si>
    <t xml:space="preserve">Diesel  </t>
  </si>
  <si>
    <t>WWWELC</t>
  </si>
  <si>
    <t xml:space="preserve">Electricity  </t>
  </si>
  <si>
    <t>WWWHFO</t>
  </si>
  <si>
    <t xml:space="preserve">Heavy Fuel Oil  </t>
  </si>
  <si>
    <t>WWWLFO</t>
  </si>
  <si>
    <t xml:space="preserve">Light Fuel Oil  </t>
  </si>
  <si>
    <t>WWWLTH</t>
  </si>
  <si>
    <t xml:space="preserve">Heat </t>
  </si>
  <si>
    <t>WWWNGS</t>
  </si>
  <si>
    <t xml:space="preserve">Natural Gas  </t>
  </si>
  <si>
    <t>PLGELC</t>
  </si>
  <si>
    <t xml:space="preserve">Electricity </t>
  </si>
  <si>
    <t>TimeSlice</t>
  </si>
  <si>
    <t>Attribute</t>
  </si>
  <si>
    <t>Year</t>
  </si>
  <si>
    <t>Other_Indexes</t>
  </si>
  <si>
    <t>Tech_Comm_Info</t>
  </si>
  <si>
    <t>Pset_Set</t>
  </si>
  <si>
    <t>Pset_PN</t>
  </si>
  <si>
    <t>Pset_PD</t>
  </si>
  <si>
    <t>Pset_CO</t>
  </si>
  <si>
    <t>Pset_CI</t>
  </si>
  <si>
    <t>Cset_Set</t>
  </si>
  <si>
    <t>Cset_CN</t>
  </si>
  <si>
    <t>Cset_CD</t>
  </si>
  <si>
    <t>AllRegions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</si>
  <si>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</si>
  <si>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</si>
  <si>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</si>
  <si>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</si>
  <si>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</si>
  <si>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</si>
  <si>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</si>
  <si>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</si>
  <si>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</si>
  <si>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</si>
  <si>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</si>
  <si>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</si>
  <si>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</si>
  <si>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</si>
  <si>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</si>
  <si>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ANNUAL</t>
  </si>
  <si>
    <t>*Define Delivary Costs</t>
  </si>
  <si>
    <t>COMAHT</t>
  </si>
  <si>
    <t>Ambient heat (COM)</t>
  </si>
  <si>
    <t>COMBFW</t>
  </si>
  <si>
    <t>Bio Fire wood (COM)</t>
  </si>
  <si>
    <t>COMBGS</t>
  </si>
  <si>
    <t>Bio Gas (COM)</t>
  </si>
  <si>
    <t>COMBPL</t>
  </si>
  <si>
    <t>Bio Pellets (COM)</t>
  </si>
  <si>
    <t>COMCOA</t>
  </si>
  <si>
    <t>Coal (COM)</t>
  </si>
  <si>
    <t>COMDST</t>
  </si>
  <si>
    <t>Diesel (COM)</t>
  </si>
  <si>
    <t>COMELC</t>
  </si>
  <si>
    <t>Electricity (COM)</t>
  </si>
  <si>
    <t>COMGAS</t>
  </si>
  <si>
    <t>Natural Gas (COM)</t>
  </si>
  <si>
    <t>COMGEO</t>
  </si>
  <si>
    <t>Geothermal ground (COM)</t>
  </si>
  <si>
    <t>COMHTH</t>
  </si>
  <si>
    <t>High Temperature Heat (COM)</t>
  </si>
  <si>
    <t>COMLPG</t>
  </si>
  <si>
    <t>Liquefied Petroleum Gas (COM)</t>
  </si>
  <si>
    <t>COMCOO</t>
  </si>
  <si>
    <t>District Cooling (COM)</t>
  </si>
  <si>
    <t>COMOIL</t>
  </si>
  <si>
    <t>Oil (COM)</t>
  </si>
  <si>
    <t>COMSOL</t>
  </si>
  <si>
    <t>Solar (COM)</t>
  </si>
  <si>
    <t>MUNAHT</t>
  </si>
  <si>
    <t>Ambient heat (MUN)</t>
  </si>
  <si>
    <t>MUNBFW</t>
  </si>
  <si>
    <t>Bio Fire wood (MUN)</t>
  </si>
  <si>
    <t>MUNBGS</t>
  </si>
  <si>
    <t>Bio Gas (MUN)</t>
  </si>
  <si>
    <t>MUNBPL</t>
  </si>
  <si>
    <t>Bio Pellets (MUN)</t>
  </si>
  <si>
    <t>MUNCOA</t>
  </si>
  <si>
    <t>Coal (MUN)</t>
  </si>
  <si>
    <t>MUNDST</t>
  </si>
  <si>
    <t>Diesel (MUN)</t>
  </si>
  <si>
    <t>MUNELC</t>
  </si>
  <si>
    <t>Electricity (MUN)</t>
  </si>
  <si>
    <t>MUNGAS</t>
  </si>
  <si>
    <t>Natural Gas (MUN)</t>
  </si>
  <si>
    <t>MUNGEO</t>
  </si>
  <si>
    <t>Geothermal ground (MUN)</t>
  </si>
  <si>
    <t>MUNHTH</t>
  </si>
  <si>
    <t>High Temperature Heat (MUN)</t>
  </si>
  <si>
    <t>MUNLPG</t>
  </si>
  <si>
    <t>Liquefied Petroleum Gas (MUN)</t>
  </si>
  <si>
    <t>MUNCOO</t>
  </si>
  <si>
    <t>District Cooling (MUN)</t>
  </si>
  <si>
    <t>MUNOIL</t>
  </si>
  <si>
    <t>Oil (MUN)</t>
  </si>
  <si>
    <t>MUNSOL</t>
  </si>
  <si>
    <t>Solar (MUN)</t>
  </si>
  <si>
    <t>RSDAHT</t>
  </si>
  <si>
    <t>Ambient heat (RSD)</t>
  </si>
  <si>
    <t>RSDBFW</t>
  </si>
  <si>
    <t>Bio Fire wood (RSD)</t>
  </si>
  <si>
    <t>RSDBGS</t>
  </si>
  <si>
    <t>Bio Gas (RSD)</t>
  </si>
  <si>
    <t>RSDBPL</t>
  </si>
  <si>
    <t>Bio Pellets (RSD)</t>
  </si>
  <si>
    <t>RSDCOA</t>
  </si>
  <si>
    <t>Coal (RSD)</t>
  </si>
  <si>
    <t>RSDDST</t>
  </si>
  <si>
    <t>Diesel (RSD)</t>
  </si>
  <si>
    <t>RSDELC</t>
  </si>
  <si>
    <t>Electricity (RSD)</t>
  </si>
  <si>
    <t>RSDGAS</t>
  </si>
  <si>
    <t>Natural Gas (RSD)</t>
  </si>
  <si>
    <t>RSDGEO</t>
  </si>
  <si>
    <t>Geothermal ground (RSD)</t>
  </si>
  <si>
    <t>RSDHTH</t>
  </si>
  <si>
    <t>High Temperature Heat (RSD)</t>
  </si>
  <si>
    <t>RSDLPG</t>
  </si>
  <si>
    <t>Liquefied Petroleum Gas (RSD)</t>
  </si>
  <si>
    <t>RSDCOO</t>
  </si>
  <si>
    <t>District Cooling (RSD)</t>
  </si>
  <si>
    <t>RSDOIL</t>
  </si>
  <si>
    <t>Oil (RSD)</t>
  </si>
  <si>
    <t>RSDSOL</t>
  </si>
  <si>
    <t>Solar (RSD)</t>
  </si>
  <si>
    <t>Bio Diesel (IND)</t>
  </si>
  <si>
    <t>Bio Fire wood (IND)</t>
  </si>
  <si>
    <t>Biogas (IND)</t>
  </si>
  <si>
    <t>Bio Gasoline (IND)</t>
  </si>
  <si>
    <t>Biomass woody (IND)</t>
  </si>
  <si>
    <t>Bio Pellet (IND)</t>
  </si>
  <si>
    <t>Hard coal (IND)</t>
  </si>
  <si>
    <t>District Heating  (IND)</t>
  </si>
  <si>
    <t>District Cooling (IND)</t>
  </si>
  <si>
    <t>Electricity (IND)</t>
  </si>
  <si>
    <t>Hydrogen gas (IND)</t>
  </si>
  <si>
    <t>Hydrogen liquid (IND)</t>
  </si>
  <si>
    <t>Liquified petroleum gas (IND)</t>
  </si>
  <si>
    <t>Dervied industrial gases (IND)</t>
  </si>
  <si>
    <t>Natural gas (IND)</t>
  </si>
  <si>
    <t>Oil Diesel (IND)</t>
  </si>
  <si>
    <t>Oil Gasoline (IND)</t>
  </si>
  <si>
    <t>Oil Heavy Fuel (IND)</t>
  </si>
  <si>
    <t>Oil Light Fuel (IND)</t>
  </si>
  <si>
    <t>Peat (IND)</t>
  </si>
  <si>
    <t>Solar PV (IND)</t>
  </si>
  <si>
    <t>*</t>
  </si>
  <si>
    <t>TRABDL</t>
  </si>
  <si>
    <t>Biodiesel (TRA)</t>
  </si>
  <si>
    <t>TRABGS</t>
  </si>
  <si>
    <t>Biogas (gaseous) (TRA)</t>
  </si>
  <si>
    <t>TRABJF</t>
  </si>
  <si>
    <t>Bio Jet Fuel (TRA)</t>
  </si>
  <si>
    <t>TRADME</t>
  </si>
  <si>
    <t>Dimethyle Ether (TRA)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</si>
  <si>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</si>
  <si>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</si>
  <si>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</si>
  <si>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</si>
  <si>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</si>
  <si>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</si>
  <si>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</si>
  <si>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</si>
  <si>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</si>
  <si>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</si>
  <si>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</si>
  <si>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</si>
  <si>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</si>
  <si>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</si>
  <si>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</si>
  <si>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</si>
  <si>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</si>
  <si>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</si>
  <si>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</si>
  <si>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</si>
  <si>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</si>
  <si>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</si>
  <si>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TRAMTH</t>
  </si>
  <si>
    <t>Methanol (TRA)</t>
  </si>
  <si>
    <t>TRANGS</t>
  </si>
  <si>
    <t>Natural Gas (TRA)</t>
  </si>
  <si>
    <t>Industry (IND)</t>
  </si>
  <si>
    <t>Waste, Waste-Water &amp; Water (WWW)</t>
  </si>
  <si>
    <t>Transport (TRA)</t>
  </si>
  <si>
    <t>Residential (RSD)</t>
  </si>
  <si>
    <t>Municipal (MUN)</t>
  </si>
  <si>
    <t>Commercial (COM)</t>
  </si>
  <si>
    <t>Public Light (PLG)</t>
  </si>
  <si>
    <t>Supply (SUP)</t>
  </si>
  <si>
    <t>Electricity, District heating &amp; District cooling (ELC)</t>
  </si>
  <si>
    <t>___AHT</t>
  </si>
  <si>
    <t>___BFW</t>
  </si>
  <si>
    <t>___BGS</t>
  </si>
  <si>
    <t>___BPL</t>
  </si>
  <si>
    <t>___COA</t>
  </si>
  <si>
    <t>___DST</t>
  </si>
  <si>
    <t>___ELC</t>
  </si>
  <si>
    <t>___GAS</t>
  </si>
  <si>
    <t>___GEO</t>
  </si>
  <si>
    <t>___HTH</t>
  </si>
  <si>
    <t>___LPG</t>
  </si>
  <si>
    <t>___COO</t>
  </si>
  <si>
    <t>___OIL</t>
  </si>
  <si>
    <t>___SOL</t>
  </si>
  <si>
    <t>___BDL</t>
  </si>
  <si>
    <t>___BJF</t>
  </si>
  <si>
    <t>___DME</t>
  </si>
  <si>
    <t>___ETH</t>
  </si>
  <si>
    <t>___ETHM</t>
  </si>
  <si>
    <t>___GSL</t>
  </si>
  <si>
    <t>___H2G</t>
  </si>
  <si>
    <t>___HFO</t>
  </si>
  <si>
    <t>___HUM</t>
  </si>
  <si>
    <t>___KER</t>
  </si>
  <si>
    <t>___LFO</t>
  </si>
  <si>
    <t>___MTH</t>
  </si>
  <si>
    <t>___NGS</t>
  </si>
  <si>
    <t>___BGL</t>
  </si>
  <si>
    <t>___BWO</t>
  </si>
  <si>
    <t>___COH</t>
  </si>
  <si>
    <t>___DCO</t>
  </si>
  <si>
    <t>___H2L</t>
  </si>
  <si>
    <t>___DGS</t>
  </si>
  <si>
    <t>___PEA</t>
  </si>
  <si>
    <t>___LTH</t>
  </si>
  <si>
    <t>___BNG</t>
  </si>
  <si>
    <t>___HH2</t>
  </si>
  <si>
    <t>___HTI</t>
  </si>
  <si>
    <t>___HYD</t>
  </si>
  <si>
    <t>___LTI</t>
  </si>
  <si>
    <t>___MUN</t>
  </si>
  <si>
    <t>___NUC</t>
  </si>
  <si>
    <t>___SLU</t>
  </si>
  <si>
    <t>___TID</t>
  </si>
  <si>
    <t>___WAV</t>
  </si>
  <si>
    <t>___WIN</t>
  </si>
  <si>
    <t>TEST</t>
  </si>
  <si>
    <t>*Alphabetic order</t>
  </si>
  <si>
    <t>Energy commodity</t>
  </si>
  <si>
    <t>Fill if applicable</t>
  </si>
  <si>
    <t>COM</t>
  </si>
  <si>
    <t>MUN</t>
  </si>
  <si>
    <t>In use (=TURE), Not in use (=FALSE)</t>
  </si>
  <si>
    <t>RSD</t>
  </si>
  <si>
    <t>TRA</t>
  </si>
  <si>
    <t>IND</t>
  </si>
  <si>
    <t>WWW</t>
  </si>
  <si>
    <t>PLG</t>
  </si>
  <si>
    <t>SUP</t>
  </si>
  <si>
    <t>ELC</t>
  </si>
  <si>
    <t>Delivary Costs</t>
  </si>
  <si>
    <t>* Cost for delivary of commodity (Euro/GJ)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</si>
</sst>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Bembo"/>
      <family val="2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rgb="FFB2B2B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7" fillId="0" borderId="0"/>
    <xf numFmtId="0" fontId="1" fillId="0" borderId="0"/>
  </cellStyleXfs>
  <cellXfs count="25">
    <xf numFmtId="0" fontId="0" fillId="0" borderId="0" xfId="0"/>
    <xf numFmtId="164" fontId="2" fillId="0" borderId="0" xfId="1" applyNumberFormat="1" applyFont="1"/>
    <xf numFmtId="0" fontId="3" fillId="0" borderId="0" xfId="1" applyFont="1"/>
    <xf numFmtId="0" fontId="4" fillId="0" borderId="0" xfId="7" applyFont="1"/>
    <xf numFmtId="164" fontId="3" fillId="0" borderId="0" xfId="7" applyNumberFormat="1" applyFont="1"/>
    <xf numFmtId="164" fontId="5" fillId="0" borderId="0" xfId="7" applyNumberFormat="1" applyFont="1"/>
    <xf numFmtId="0" fontId="4" fillId="0" borderId="0" xfId="7" applyFont="1" applyAlignment="1">
      <alignment horizontal="center"/>
    </xf>
    <xf numFmtId="0" fontId="3" fillId="0" borderId="0" xfId="7" applyFont="1" applyAlignment="1">
      <alignment vertical="top"/>
    </xf>
    <xf numFmtId="0" fontId="4" fillId="0" borderId="0" xfId="7" applyFont="1" applyAlignment="1"/>
    <xf numFmtId="0" fontId="9" fillId="0" borderId="0" xfId="0" applyFont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10" fillId="0" borderId="0" xfId="0" applyFont="1"/>
    <xf numFmtId="0" fontId="10" fillId="8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11">
    <cellStyle name="Normal" xfId="0" builtinId="0"/>
    <cellStyle name="Normal 10" xfId="1" xr:uid="{00000000-0005-0000-0000-000001000000}"/>
    <cellStyle name="Normal 112 2 2" xfId="2" xr:uid="{00000000-0005-0000-0000-000002000000}"/>
    <cellStyle name="Normal 112 2 2 2 2" xfId="5" xr:uid="{00000000-0005-0000-0000-000003000000}"/>
    <cellStyle name="Normal 112 2 3" xfId="4" xr:uid="{00000000-0005-0000-0000-000004000000}"/>
    <cellStyle name="Normal 2 2" xfId="6" xr:uid="{00000000-0005-0000-0000-000005000000}"/>
    <cellStyle name="Normal 2 2 10 2 2 7" xfId="8" xr:uid="{00000000-0005-0000-0000-000006000000}"/>
    <cellStyle name="Normal 2 87" xfId="3" xr:uid="{00000000-0005-0000-0000-000007000000}"/>
    <cellStyle name="Normal 2 88" xfId="7" xr:uid="{00000000-0005-0000-0000-000008000000}"/>
    <cellStyle name="Normal 3" xfId="9" xr:uid="{00000000-0005-0000-0000-000009000000}"/>
    <cellStyle name="Normal 3 2" xfId="10" xr:uid="{00000000-0005-0000-0000-00000A000000}"/>
  </cellStyles>
  <dxfs count="0"/>
  <tableStyles count="0" defaultTableStyle="TableStyleMedium2" defaultPivotStyle="PivotStyleLight16"/>
  <colors>
    <mruColors>
      <color rgb="FFB2B2B2"/>
      <color rgb="FFFFEEB9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5"/>
  <sheetViews>
    <sheetView tabSelected="1" workbookViewId="0">
      <pane xSplit="2" ySplit="6" topLeftCell="C7" activePane="bottomRight" state="frozen"/>
      <selection activeCell="AJ5" sqref="AJ5:AJ18"/>
      <selection pane="topRight" activeCell="AJ5" sqref="AJ5:AJ18"/>
      <selection pane="bottomLeft" activeCell="AJ5" sqref="AJ5:AJ18"/>
      <selection pane="bottomRight" activeCell="E6" sqref="E6"/>
    </sheetView>
  </sheetViews>
  <sheetFormatPr defaultRowHeight="14.4" x14ac:dyDescent="0.3"/>
  <cols>
    <col min="1" max="1" width="11.6640625" customWidth="1"/>
    <col min="2" max="2" width="37.5546875" bestFit="1" customWidth="1"/>
    <col min="3" max="3" width="11" customWidth="1"/>
    <col min="4" max="4" width="17.44140625" customWidth="1"/>
    <col min="6" max="6" width="11" customWidth="1"/>
    <col min="7" max="7" width="10.77734375" customWidth="1"/>
    <col min="8" max="8" width="11" customWidth="1"/>
    <col min="9" max="9" width="8.88671875" customWidth="1"/>
    <col min="10" max="10" width="11" customWidth="1"/>
    <col min="11" max="11" width="13.5546875" bestFit="1" customWidth="1"/>
  </cols>
  <sheetData>
    <row r="2" spans="1:11" x14ac:dyDescent="0.3">
      <c r="B2" s="1" t="s">
        <v>349</v>
      </c>
    </row>
    <row r="3" spans="1:11" x14ac:dyDescent="0.3">
      <c r="B3" s="1" t="s">
        <v>350</v>
      </c>
    </row>
    <row r="4" spans="1:11" x14ac:dyDescent="0.3">
      <c r="B4" s="17" t="s">
        <v>338</v>
      </c>
      <c r="C4" s="22" t="s">
        <v>339</v>
      </c>
      <c r="D4" s="22" t="s">
        <v>348</v>
      </c>
      <c r="E4" s="22" t="s">
        <v>344</v>
      </c>
      <c r="F4" s="22" t="s">
        <v>340</v>
      </c>
      <c r="G4" s="22" t="s">
        <v>346</v>
      </c>
      <c r="H4" s="22" t="s">
        <v>342</v>
      </c>
      <c r="I4" s="22" t="s">
        <v>347</v>
      </c>
      <c r="J4" s="22" t="s">
        <v>343</v>
      </c>
      <c r="K4" s="22" t="s">
        <v>345</v>
      </c>
    </row>
    <row r="5" spans="1:11" x14ac:dyDescent="0.3">
      <c r="B5" t="s">
        <v>341</v>
      </c>
      <c r="C5" s="23" t="b">
        <v>0</v>
      </c>
      <c r="D5" s="23" t="b">
        <v>1</v>
      </c>
      <c r="E5" s="23" t="b">
        <v>0</v>
      </c>
      <c r="F5" s="23" t="b">
        <v>1</v>
      </c>
      <c r="G5" s="23" t="b">
        <v>1</v>
      </c>
      <c r="H5" s="23" t="b">
        <v>1</v>
      </c>
      <c r="I5" s="23" t="b">
        <v>1</v>
      </c>
      <c r="J5" s="23" t="b">
        <v>1</v>
      </c>
      <c r="K5" s="23" t="b">
        <v>0</v>
      </c>
    </row>
    <row r="6" spans="1:11" ht="43.2" x14ac:dyDescent="0.3">
      <c r="A6" s="16" t="s">
        <v>336</v>
      </c>
      <c r="B6" s="1" t="s">
        <v>337</v>
      </c>
      <c r="C6" s="24" t="s">
        <v>285</v>
      </c>
      <c r="D6" s="24" t="s">
        <v>288</v>
      </c>
      <c r="E6" s="24" t="s">
        <v>280</v>
      </c>
      <c r="F6" s="24" t="s">
        <v>284</v>
      </c>
      <c r="G6" s="24" t="s">
        <v>286</v>
      </c>
      <c r="H6" s="24" t="s">
        <v>283</v>
      </c>
      <c r="I6" s="24" t="s">
        <v>287</v>
      </c>
      <c r="J6" s="24" t="s">
        <v>282</v>
      </c>
      <c r="K6" s="24" t="s">
        <v>281</v>
      </c>
    </row>
    <row r="7" spans="1:11" x14ac:dyDescent="0.3">
      <c r="A7" s="15" t="s">
        <v>289</v>
      </c>
      <c r="B7" s="15" t="s">
        <v>4</v>
      </c>
      <c r="C7" s="17"/>
      <c r="D7" s="17"/>
      <c r="E7" s="18"/>
      <c r="F7" s="17"/>
      <c r="G7" s="18"/>
      <c r="H7" s="17"/>
      <c r="I7" s="18"/>
      <c r="J7" s="18"/>
      <c r="K7" s="18"/>
    </row>
    <row r="8" spans="1:11" x14ac:dyDescent="0.3">
      <c r="A8" s="15" t="s">
        <v>303</v>
      </c>
      <c r="B8" s="15" t="s">
        <v>1</v>
      </c>
      <c r="C8" s="18"/>
      <c r="D8" s="18"/>
      <c r="E8" s="17"/>
      <c r="F8" s="18"/>
      <c r="G8" s="18"/>
      <c r="H8" s="18"/>
      <c r="I8" s="18"/>
      <c r="J8" s="17"/>
      <c r="K8" s="17"/>
    </row>
    <row r="9" spans="1:11" x14ac:dyDescent="0.3">
      <c r="A9" s="15" t="s">
        <v>290</v>
      </c>
      <c r="B9" s="15" t="s">
        <v>62</v>
      </c>
      <c r="C9" s="17"/>
      <c r="D9" s="18"/>
      <c r="E9" s="17"/>
      <c r="F9" s="17"/>
      <c r="G9" s="18"/>
      <c r="H9" s="17"/>
      <c r="I9" s="18"/>
      <c r="J9" s="18"/>
      <c r="K9" s="18"/>
    </row>
    <row r="10" spans="1:11" x14ac:dyDescent="0.3">
      <c r="A10" s="15" t="s">
        <v>316</v>
      </c>
      <c r="B10" s="15" t="s">
        <v>227</v>
      </c>
      <c r="C10" s="18"/>
      <c r="D10" s="18"/>
      <c r="E10" s="17"/>
      <c r="F10" s="18"/>
      <c r="G10" s="18"/>
      <c r="H10" s="18"/>
      <c r="I10" s="18"/>
      <c r="J10" s="18"/>
      <c r="K10" s="18"/>
    </row>
    <row r="11" spans="1:11" x14ac:dyDescent="0.3">
      <c r="A11" s="15" t="s">
        <v>291</v>
      </c>
      <c r="B11" s="15" t="s">
        <v>63</v>
      </c>
      <c r="C11" s="17"/>
      <c r="D11" s="17"/>
      <c r="E11" s="17"/>
      <c r="F11" s="17"/>
      <c r="G11" s="18"/>
      <c r="H11" s="17"/>
      <c r="I11" s="18"/>
      <c r="J11" s="17"/>
      <c r="K11" s="17"/>
    </row>
    <row r="12" spans="1:11" x14ac:dyDescent="0.3">
      <c r="A12" s="15" t="s">
        <v>304</v>
      </c>
      <c r="B12" s="15" t="s">
        <v>251</v>
      </c>
      <c r="C12" s="18"/>
      <c r="D12" s="18"/>
      <c r="E12" s="18"/>
      <c r="F12" s="18"/>
      <c r="G12" s="18"/>
      <c r="H12" s="18"/>
      <c r="I12" s="18"/>
      <c r="J12" s="17"/>
      <c r="K12" s="18"/>
    </row>
    <row r="13" spans="1:11" x14ac:dyDescent="0.3">
      <c r="A13" s="15" t="s">
        <v>324</v>
      </c>
      <c r="B13" s="15" t="s">
        <v>14</v>
      </c>
      <c r="C13" s="18"/>
      <c r="D13" s="17"/>
      <c r="E13" s="18"/>
      <c r="F13" s="18"/>
      <c r="G13" s="18"/>
      <c r="H13" s="18"/>
      <c r="I13" s="18"/>
      <c r="J13" s="18"/>
      <c r="K13" s="18"/>
    </row>
    <row r="14" spans="1:11" x14ac:dyDescent="0.3">
      <c r="A14" s="15" t="s">
        <v>292</v>
      </c>
      <c r="B14" s="15" t="s">
        <v>64</v>
      </c>
      <c r="C14" s="17"/>
      <c r="D14" s="17"/>
      <c r="E14" s="17"/>
      <c r="F14" s="17"/>
      <c r="G14" s="18"/>
      <c r="H14" s="17"/>
      <c r="I14" s="18"/>
      <c r="J14" s="18"/>
      <c r="K14" s="18"/>
    </row>
    <row r="15" spans="1:11" x14ac:dyDescent="0.3">
      <c r="A15" s="15" t="s">
        <v>317</v>
      </c>
      <c r="B15" s="15" t="s">
        <v>228</v>
      </c>
      <c r="C15" s="18"/>
      <c r="D15" s="17"/>
      <c r="E15" s="17"/>
      <c r="F15" s="18"/>
      <c r="G15" s="18"/>
      <c r="H15" s="18"/>
      <c r="I15" s="18"/>
      <c r="J15" s="18"/>
      <c r="K15" s="18"/>
    </row>
    <row r="16" spans="1:11" x14ac:dyDescent="0.3">
      <c r="A16" s="15" t="s">
        <v>293</v>
      </c>
      <c r="B16" s="15" t="s">
        <v>65</v>
      </c>
      <c r="C16" s="17"/>
      <c r="D16" s="18"/>
      <c r="E16" s="18"/>
      <c r="F16" s="17"/>
      <c r="G16" s="18"/>
      <c r="H16" s="17"/>
      <c r="I16" s="18"/>
      <c r="J16" s="18"/>
      <c r="K16" s="18"/>
    </row>
    <row r="17" spans="1:21" x14ac:dyDescent="0.3">
      <c r="A17" s="15" t="s">
        <v>318</v>
      </c>
      <c r="B17" s="15" t="s">
        <v>230</v>
      </c>
      <c r="C17" s="18"/>
      <c r="D17" s="17"/>
      <c r="E17" s="17"/>
      <c r="F17" s="18"/>
      <c r="G17" s="18"/>
      <c r="H17" s="18"/>
      <c r="I17" s="18"/>
      <c r="J17" s="18"/>
      <c r="K17" s="18"/>
    </row>
    <row r="18" spans="1:21" x14ac:dyDescent="0.3">
      <c r="A18" s="15" t="s">
        <v>300</v>
      </c>
      <c r="B18" s="15" t="s">
        <v>69</v>
      </c>
      <c r="C18" s="17"/>
      <c r="D18" s="17"/>
      <c r="E18" s="18"/>
      <c r="F18" s="17"/>
      <c r="G18" s="18"/>
      <c r="H18" s="17"/>
      <c r="I18" s="18"/>
      <c r="J18" s="18"/>
      <c r="K18" s="18"/>
    </row>
    <row r="19" spans="1:21" x14ac:dyDescent="0.3">
      <c r="A19" s="15" t="s">
        <v>319</v>
      </c>
      <c r="B19" s="15" t="s">
        <v>232</v>
      </c>
      <c r="C19" s="18"/>
      <c r="D19" s="18"/>
      <c r="E19" s="17"/>
      <c r="F19" s="18"/>
      <c r="G19" s="18"/>
      <c r="H19" s="18"/>
      <c r="I19" s="18"/>
      <c r="J19" s="18"/>
      <c r="K19" s="18"/>
    </row>
    <row r="20" spans="1:21" x14ac:dyDescent="0.3">
      <c r="A20" s="15" t="s">
        <v>321</v>
      </c>
      <c r="B20" s="15" t="s">
        <v>237</v>
      </c>
      <c r="C20" s="18"/>
      <c r="D20" s="17"/>
      <c r="E20" s="17"/>
      <c r="F20" s="18"/>
      <c r="G20" s="18"/>
      <c r="H20" s="18"/>
      <c r="I20" s="18"/>
      <c r="J20" s="18"/>
      <c r="K20" s="18"/>
    </row>
    <row r="21" spans="1:21" x14ac:dyDescent="0.3">
      <c r="A21" s="15" t="s">
        <v>305</v>
      </c>
      <c r="B21" s="15" t="s">
        <v>253</v>
      </c>
      <c r="C21" s="18"/>
      <c r="D21" s="18"/>
      <c r="E21" s="18"/>
      <c r="F21" s="18"/>
      <c r="G21" s="18"/>
      <c r="H21" s="18"/>
      <c r="I21" s="18"/>
      <c r="J21" s="17"/>
      <c r="K21" s="18"/>
    </row>
    <row r="22" spans="1:21" x14ac:dyDescent="0.3">
      <c r="A22" s="15" t="s">
        <v>294</v>
      </c>
      <c r="B22" s="15" t="s">
        <v>3</v>
      </c>
      <c r="C22" s="17"/>
      <c r="D22" s="17"/>
      <c r="E22" s="17"/>
      <c r="F22" s="17"/>
      <c r="G22" s="18"/>
      <c r="H22" s="17"/>
      <c r="I22" s="18"/>
      <c r="J22" s="17"/>
      <c r="K22" s="17"/>
    </row>
    <row r="23" spans="1:21" x14ac:dyDescent="0.3">
      <c r="A23" s="15" t="s">
        <v>295</v>
      </c>
      <c r="B23" s="15" t="s">
        <v>8</v>
      </c>
      <c r="C23" s="17">
        <f>M23/1000</f>
        <v>5.4999999999999997E-3</v>
      </c>
      <c r="D23" s="17">
        <f t="shared" ref="D23:J23" si="0">N23/1000</f>
        <v>5.4999999999999997E-3</v>
      </c>
      <c r="E23" s="17">
        <f t="shared" si="0"/>
        <v>8.8000000000000005E-3</v>
      </c>
      <c r="F23" s="17">
        <f t="shared" si="0"/>
        <v>6.5300000000000002E-3</v>
      </c>
      <c r="G23" s="17">
        <f t="shared" si="0"/>
        <v>6.1999999999999998E-3</v>
      </c>
      <c r="H23" s="17">
        <f t="shared" si="0"/>
        <v>5.4999999999999997E-3</v>
      </c>
      <c r="I23" s="17">
        <f t="shared" si="0"/>
        <v>5.4999999999999997E-3</v>
      </c>
      <c r="J23" s="17">
        <f t="shared" si="0"/>
        <v>6.1999999999999998E-3</v>
      </c>
      <c r="K23" s="17"/>
      <c r="M23" s="17">
        <v>5.5</v>
      </c>
      <c r="N23" s="17">
        <v>5.5</v>
      </c>
      <c r="O23" s="17">
        <v>8.8000000000000007</v>
      </c>
      <c r="P23" s="17">
        <v>6.53</v>
      </c>
      <c r="Q23" s="17">
        <v>6.2</v>
      </c>
      <c r="R23" s="17">
        <v>5.5</v>
      </c>
      <c r="S23" s="17">
        <v>5.5</v>
      </c>
      <c r="T23" s="17">
        <v>6.2</v>
      </c>
      <c r="U23" s="17"/>
    </row>
    <row r="24" spans="1:21" x14ac:dyDescent="0.3">
      <c r="A24" s="15" t="s">
        <v>306</v>
      </c>
      <c r="B24" s="15" t="s">
        <v>259</v>
      </c>
      <c r="C24" s="18"/>
      <c r="D24" s="18"/>
      <c r="E24" s="18"/>
      <c r="F24" s="18"/>
      <c r="G24" s="18"/>
      <c r="H24" s="18"/>
      <c r="I24" s="18"/>
      <c r="J24" s="17"/>
      <c r="K24" s="18"/>
    </row>
    <row r="25" spans="1:21" x14ac:dyDescent="0.3">
      <c r="A25" s="15" t="s">
        <v>307</v>
      </c>
      <c r="B25" s="15" t="s">
        <v>261</v>
      </c>
      <c r="C25" s="18"/>
      <c r="D25" s="18"/>
      <c r="E25" s="18"/>
      <c r="F25" s="18"/>
      <c r="G25" s="18"/>
      <c r="H25" s="18"/>
      <c r="I25" s="18"/>
      <c r="J25" s="18"/>
      <c r="K25" s="18"/>
    </row>
    <row r="26" spans="1:21" x14ac:dyDescent="0.3">
      <c r="A26" s="15" t="s">
        <v>296</v>
      </c>
      <c r="B26" s="15" t="s">
        <v>2</v>
      </c>
      <c r="C26" s="17"/>
      <c r="D26" s="18"/>
      <c r="E26" s="18"/>
      <c r="F26" s="17"/>
      <c r="G26" s="18"/>
      <c r="H26" s="17"/>
      <c r="I26" s="18"/>
      <c r="J26" s="18"/>
      <c r="K26" s="18"/>
    </row>
    <row r="27" spans="1:21" x14ac:dyDescent="0.3">
      <c r="A27" s="15" t="s">
        <v>297</v>
      </c>
      <c r="B27" s="15" t="s">
        <v>66</v>
      </c>
      <c r="C27" s="17"/>
      <c r="D27" s="17"/>
      <c r="E27" s="18"/>
      <c r="F27" s="17"/>
      <c r="G27" s="18"/>
      <c r="H27" s="17"/>
      <c r="I27" s="18"/>
      <c r="J27" s="18"/>
      <c r="K27" s="18"/>
    </row>
    <row r="28" spans="1:21" x14ac:dyDescent="0.3">
      <c r="A28" s="15" t="s">
        <v>308</v>
      </c>
      <c r="B28" s="15" t="s">
        <v>263</v>
      </c>
      <c r="C28" s="18"/>
      <c r="D28" s="18"/>
      <c r="E28" s="17"/>
      <c r="F28" s="18"/>
      <c r="G28" s="18"/>
      <c r="H28" s="18"/>
      <c r="I28" s="18"/>
      <c r="J28" s="17"/>
      <c r="K28" s="18"/>
    </row>
    <row r="29" spans="1:21" x14ac:dyDescent="0.3">
      <c r="A29" s="15" t="s">
        <v>309</v>
      </c>
      <c r="B29" s="15" t="s">
        <v>265</v>
      </c>
      <c r="C29" s="18"/>
      <c r="D29" s="18"/>
      <c r="E29" s="17"/>
      <c r="F29" s="18"/>
      <c r="G29" s="18"/>
      <c r="H29" s="18"/>
      <c r="I29" s="18"/>
      <c r="J29" s="17"/>
      <c r="K29" s="18"/>
    </row>
    <row r="30" spans="1:21" x14ac:dyDescent="0.3">
      <c r="A30" s="15" t="s">
        <v>320</v>
      </c>
      <c r="B30" s="15" t="s">
        <v>235</v>
      </c>
      <c r="C30" s="18"/>
      <c r="D30" s="18"/>
      <c r="E30" s="17"/>
      <c r="F30" s="18"/>
      <c r="G30" s="18"/>
      <c r="H30" s="18"/>
      <c r="I30" s="18"/>
      <c r="J30" s="18"/>
      <c r="K30" s="18"/>
    </row>
    <row r="31" spans="1:21" x14ac:dyDescent="0.3">
      <c r="A31" s="15" t="s">
        <v>310</v>
      </c>
      <c r="B31" s="15" t="s">
        <v>267</v>
      </c>
      <c r="C31" s="18"/>
      <c r="D31" s="18"/>
      <c r="E31" s="17"/>
      <c r="F31" s="18"/>
      <c r="G31" s="18"/>
      <c r="H31" s="18"/>
      <c r="I31" s="18"/>
      <c r="J31" s="17"/>
      <c r="K31" s="17"/>
    </row>
    <row r="32" spans="1:21" x14ac:dyDescent="0.3">
      <c r="A32" s="15" t="s">
        <v>325</v>
      </c>
      <c r="B32" s="15" t="s">
        <v>32</v>
      </c>
      <c r="C32" s="18"/>
      <c r="D32" s="17"/>
      <c r="E32" s="18"/>
      <c r="F32" s="18"/>
      <c r="G32" s="18"/>
      <c r="H32" s="18"/>
      <c r="I32" s="18"/>
      <c r="J32" s="18"/>
      <c r="K32" s="18"/>
    </row>
    <row r="33" spans="1:11" x14ac:dyDescent="0.3">
      <c r="A33" s="15" t="s">
        <v>298</v>
      </c>
      <c r="B33" s="15" t="s">
        <v>67</v>
      </c>
      <c r="C33" s="17"/>
      <c r="D33" s="17"/>
      <c r="E33" s="17"/>
      <c r="F33" s="17"/>
      <c r="G33" s="18"/>
      <c r="H33" s="17"/>
      <c r="I33" s="17"/>
      <c r="J33" s="18"/>
      <c r="K33" s="18"/>
    </row>
    <row r="34" spans="1:11" x14ac:dyDescent="0.3">
      <c r="A34" s="15" t="s">
        <v>326</v>
      </c>
      <c r="B34" s="15" t="s">
        <v>10</v>
      </c>
      <c r="C34" s="18"/>
      <c r="D34" s="17"/>
      <c r="E34" s="18"/>
      <c r="F34" s="18"/>
      <c r="G34" s="18"/>
      <c r="H34" s="18"/>
      <c r="I34" s="18"/>
      <c r="J34" s="18"/>
      <c r="K34" s="18"/>
    </row>
    <row r="35" spans="1:11" x14ac:dyDescent="0.3">
      <c r="A35" s="15" t="s">
        <v>311</v>
      </c>
      <c r="B35" s="15" t="s">
        <v>269</v>
      </c>
      <c r="C35" s="18"/>
      <c r="D35" s="18"/>
      <c r="E35" s="18"/>
      <c r="F35" s="18"/>
      <c r="G35" s="18"/>
      <c r="H35" s="18"/>
      <c r="I35" s="18"/>
      <c r="J35" s="17"/>
      <c r="K35" s="18"/>
    </row>
    <row r="36" spans="1:11" x14ac:dyDescent="0.3">
      <c r="A36" s="15" t="s">
        <v>327</v>
      </c>
      <c r="B36" s="15" t="s">
        <v>37</v>
      </c>
      <c r="C36" s="18"/>
      <c r="D36" s="17"/>
      <c r="E36" s="18"/>
      <c r="F36" s="18"/>
      <c r="G36" s="18"/>
      <c r="H36" s="18"/>
      <c r="I36" s="18"/>
      <c r="J36" s="18"/>
      <c r="K36" s="18"/>
    </row>
    <row r="37" spans="1:11" x14ac:dyDescent="0.3">
      <c r="A37" s="15" t="s">
        <v>312</v>
      </c>
      <c r="B37" s="15" t="s">
        <v>271</v>
      </c>
      <c r="C37" s="18"/>
      <c r="D37" s="18"/>
      <c r="E37" s="18"/>
      <c r="F37" s="18"/>
      <c r="G37" s="18"/>
      <c r="H37" s="18"/>
      <c r="I37" s="18"/>
      <c r="J37" s="17"/>
      <c r="K37" s="18"/>
    </row>
    <row r="38" spans="1:11" x14ac:dyDescent="0.3">
      <c r="A38" s="15" t="s">
        <v>313</v>
      </c>
      <c r="B38" s="15" t="s">
        <v>273</v>
      </c>
      <c r="C38" s="18"/>
      <c r="D38" s="18"/>
      <c r="E38" s="17"/>
      <c r="F38" s="18"/>
      <c r="G38" s="18"/>
      <c r="H38" s="18"/>
      <c r="I38" s="18"/>
      <c r="J38" s="17"/>
      <c r="K38" s="17"/>
    </row>
    <row r="39" spans="1:11" x14ac:dyDescent="0.3">
      <c r="A39" s="15" t="s">
        <v>299</v>
      </c>
      <c r="B39" s="15" t="s">
        <v>68</v>
      </c>
      <c r="C39" s="17"/>
      <c r="D39" s="18"/>
      <c r="E39" s="17"/>
      <c r="F39" s="17"/>
      <c r="G39" s="18"/>
      <c r="H39" s="17"/>
      <c r="I39" s="18"/>
      <c r="J39" s="17"/>
      <c r="K39" s="18"/>
    </row>
    <row r="40" spans="1:11" x14ac:dyDescent="0.3">
      <c r="A40" s="15" t="s">
        <v>323</v>
      </c>
      <c r="B40" s="15" t="s">
        <v>104</v>
      </c>
      <c r="C40" s="18"/>
      <c r="D40" s="17"/>
      <c r="E40" s="18"/>
      <c r="F40" s="18"/>
      <c r="G40" s="18"/>
      <c r="H40" s="18"/>
      <c r="I40" s="18"/>
      <c r="J40" s="18"/>
      <c r="K40" s="17"/>
    </row>
    <row r="41" spans="1:11" x14ac:dyDescent="0.3">
      <c r="A41" s="15" t="s">
        <v>328</v>
      </c>
      <c r="B41" s="15" t="s">
        <v>41</v>
      </c>
      <c r="C41" s="18"/>
      <c r="D41" s="17"/>
      <c r="E41" s="18"/>
      <c r="F41" s="18"/>
      <c r="G41" s="18"/>
      <c r="H41" s="18"/>
      <c r="I41" s="18"/>
      <c r="J41" s="18"/>
      <c r="K41" s="18"/>
    </row>
    <row r="42" spans="1:11" x14ac:dyDescent="0.3">
      <c r="A42" s="15" t="s">
        <v>314</v>
      </c>
      <c r="B42" s="15" t="s">
        <v>277</v>
      </c>
      <c r="C42" s="18"/>
      <c r="D42" s="18"/>
      <c r="E42" s="18"/>
      <c r="F42" s="18"/>
      <c r="G42" s="18"/>
      <c r="H42" s="18"/>
      <c r="I42" s="18"/>
      <c r="J42" s="17"/>
      <c r="K42" s="18"/>
    </row>
    <row r="43" spans="1:11" x14ac:dyDescent="0.3">
      <c r="A43" s="15" t="s">
        <v>329</v>
      </c>
      <c r="B43" s="15" t="s">
        <v>43</v>
      </c>
      <c r="C43" s="18"/>
      <c r="D43" s="17"/>
      <c r="E43" s="18"/>
      <c r="F43" s="18"/>
      <c r="G43" s="18"/>
      <c r="H43" s="18"/>
      <c r="I43" s="18"/>
      <c r="J43" s="18"/>
      <c r="K43" s="18"/>
    </row>
    <row r="44" spans="1:11" x14ac:dyDescent="0.3">
      <c r="A44" s="15" t="s">
        <v>315</v>
      </c>
      <c r="B44" s="15" t="s">
        <v>279</v>
      </c>
      <c r="C44" s="18"/>
      <c r="D44" s="17"/>
      <c r="E44" s="17"/>
      <c r="F44" s="18"/>
      <c r="G44" s="18"/>
      <c r="H44" s="18"/>
      <c r="I44" s="18"/>
      <c r="J44" s="17"/>
      <c r="K44" s="17"/>
    </row>
    <row r="45" spans="1:11" x14ac:dyDescent="0.3">
      <c r="A45" s="15" t="s">
        <v>330</v>
      </c>
      <c r="B45" s="15" t="s">
        <v>47</v>
      </c>
      <c r="C45" s="18"/>
      <c r="D45" s="17"/>
      <c r="E45" s="18"/>
      <c r="F45" s="18"/>
      <c r="G45" s="18"/>
      <c r="H45" s="18"/>
      <c r="I45" s="18"/>
      <c r="J45" s="18"/>
      <c r="K45" s="18"/>
    </row>
    <row r="46" spans="1:11" x14ac:dyDescent="0.3">
      <c r="A46" s="15" t="s">
        <v>301</v>
      </c>
      <c r="B46" s="15" t="s">
        <v>70</v>
      </c>
      <c r="C46" s="17"/>
      <c r="D46" s="17"/>
      <c r="E46" s="18"/>
      <c r="F46" s="17"/>
      <c r="G46" s="18"/>
      <c r="H46" s="17"/>
      <c r="I46" s="18"/>
      <c r="J46" s="18"/>
      <c r="K46" s="18"/>
    </row>
    <row r="47" spans="1:11" x14ac:dyDescent="0.3">
      <c r="A47" s="15" t="s">
        <v>322</v>
      </c>
      <c r="B47" s="15" t="s">
        <v>243</v>
      </c>
      <c r="C47" s="18"/>
      <c r="D47" s="17"/>
      <c r="E47" s="17"/>
      <c r="F47" s="18"/>
      <c r="G47" s="18"/>
      <c r="H47" s="18"/>
      <c r="I47" s="18"/>
      <c r="J47" s="18"/>
      <c r="K47" s="18"/>
    </row>
    <row r="48" spans="1:11" x14ac:dyDescent="0.3">
      <c r="A48" s="15" t="s">
        <v>331</v>
      </c>
      <c r="B48" s="15" t="s">
        <v>53</v>
      </c>
      <c r="C48" s="18"/>
      <c r="D48" s="17"/>
      <c r="E48" s="18"/>
      <c r="F48" s="18"/>
      <c r="G48" s="18"/>
      <c r="H48" s="18"/>
      <c r="I48" s="18"/>
      <c r="J48" s="18"/>
      <c r="K48" s="18"/>
    </row>
    <row r="49" spans="1:11" x14ac:dyDescent="0.3">
      <c r="A49" s="15" t="s">
        <v>302</v>
      </c>
      <c r="B49" s="15" t="s">
        <v>5</v>
      </c>
      <c r="C49" s="17"/>
      <c r="D49" s="17"/>
      <c r="E49" s="17"/>
      <c r="F49" s="17"/>
      <c r="G49" s="18"/>
      <c r="H49" s="17"/>
      <c r="I49" s="18"/>
      <c r="J49" s="18"/>
      <c r="K49" s="18"/>
    </row>
    <row r="50" spans="1:11" x14ac:dyDescent="0.3">
      <c r="A50" s="15" t="s">
        <v>332</v>
      </c>
      <c r="B50" s="15" t="s">
        <v>57</v>
      </c>
      <c r="C50" s="18"/>
      <c r="D50" s="17"/>
      <c r="E50" s="18"/>
      <c r="F50" s="18"/>
      <c r="G50" s="18"/>
      <c r="H50" s="18"/>
      <c r="I50" s="18"/>
      <c r="J50" s="18"/>
      <c r="K50" s="18"/>
    </row>
    <row r="51" spans="1:11" x14ac:dyDescent="0.3">
      <c r="A51" s="15" t="s">
        <v>333</v>
      </c>
      <c r="B51" s="15" t="s">
        <v>59</v>
      </c>
      <c r="C51" s="18"/>
      <c r="D51" s="17"/>
      <c r="E51" s="18"/>
      <c r="F51" s="18"/>
      <c r="G51" s="18"/>
      <c r="H51" s="18"/>
      <c r="I51" s="18"/>
      <c r="J51" s="18"/>
      <c r="K51" s="18"/>
    </row>
    <row r="52" spans="1:11" x14ac:dyDescent="0.3">
      <c r="A52" s="15" t="s">
        <v>334</v>
      </c>
      <c r="B52" s="15" t="s">
        <v>61</v>
      </c>
      <c r="C52" s="18"/>
      <c r="D52" s="17"/>
      <c r="E52" s="18"/>
      <c r="F52" s="18"/>
      <c r="G52" s="18"/>
      <c r="H52" s="18"/>
      <c r="I52" s="18"/>
      <c r="J52" s="18"/>
      <c r="K52" s="18"/>
    </row>
    <row r="55" spans="1:11" x14ac:dyDescent="0.3">
      <c r="B55" s="19" t="s">
        <v>335</v>
      </c>
      <c r="C55" s="19"/>
      <c r="D55" s="19">
        <f>COUNTIF(ELC!$AI$6:$AI$36,INDATA!$A55)</f>
        <v>0</v>
      </c>
      <c r="E55" s="19">
        <f>COUNTIF(IND!$AI$6:$AI$36,INDATA!$A55)</f>
        <v>0</v>
      </c>
      <c r="F55" s="19"/>
      <c r="G55" s="20"/>
      <c r="H55" s="19"/>
      <c r="I55" s="19">
        <f>COUNTIF(SUP!$AI$6:$AI$22,INDATA!$A55)</f>
        <v>0</v>
      </c>
      <c r="J55" s="19">
        <f>COUNTIF(TRA!$AI$6:$AI$22,INDATA!$A55)</f>
        <v>0</v>
      </c>
      <c r="K55" s="19">
        <f>COUNTIF(WWW!$AI$6:$AI$22,INDATA!$A55)</f>
        <v>0</v>
      </c>
    </row>
  </sheetData>
  <sortState xmlns:xlrd2="http://schemas.microsoft.com/office/spreadsheetml/2017/richdata2" ref="A8:K68">
    <sortCondition ref="A8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J20"/>
  <sheetViews>
    <sheetView workbookViewId="0">
      <selection activeCell="F17" sqref="F17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14.5546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345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3" si="0">LEFT(L6,1)&amp;"*"</f>
        <v>W*</v>
      </c>
      <c r="K6" s="3"/>
      <c r="L6" s="15" t="str">
        <f t="shared" ref="L6:L13" si="1">AG6</f>
        <v>WWWBDL</v>
      </c>
      <c r="N6" s="14" t="str">
        <f t="shared" ref="N6:N13" si="2">L6</f>
        <v>WWWBDL</v>
      </c>
      <c r="P6">
        <f>SUMIF(INDATA!$A$7:$A$52,$AI6,INDATA!K$7:K$52)</f>
        <v>0</v>
      </c>
      <c r="AF6" s="3"/>
      <c r="AG6" s="15" t="s">
        <v>92</v>
      </c>
      <c r="AH6" s="15" t="s">
        <v>1</v>
      </c>
      <c r="AI6" s="15" t="str">
        <f t="shared" ref="AI6:AI13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3" si="4">IF(P7&gt;0,"FLO_DELIV","*")</f>
        <v>*</v>
      </c>
      <c r="I7" s="14" t="str">
        <f t="shared" si="0"/>
        <v>W*</v>
      </c>
      <c r="K7" s="3"/>
      <c r="L7" s="15" t="str">
        <f t="shared" si="1"/>
        <v>WWWBGS</v>
      </c>
      <c r="N7" s="14" t="str">
        <f t="shared" si="2"/>
        <v>WWWBGS</v>
      </c>
      <c r="P7">
        <f>SUMIF(INDATA!$A$7:$A$52,$AI7,INDATA!K$7:K$52)</f>
        <v>0</v>
      </c>
      <c r="AF7" s="3"/>
      <c r="AG7" s="15" t="s">
        <v>93</v>
      </c>
      <c r="AH7" s="15" t="s">
        <v>94</v>
      </c>
      <c r="AI7" s="15" t="str">
        <f t="shared" si="3"/>
        <v>___BGS</v>
      </c>
      <c r="AJ7" t="str">
        <f>IF(COUNTIF(INDATA!A8:A53,AI7)=1,"ok","MISSING")</f>
        <v>ok</v>
      </c>
    </row>
    <row r="8" spans="1:36" s="2" customFormat="1" x14ac:dyDescent="0.3">
      <c r="B8" s="13" t="s">
        <v>138</v>
      </c>
      <c r="C8"/>
      <c r="D8" t="str">
        <f t="shared" si="4"/>
        <v>*</v>
      </c>
      <c r="E8"/>
      <c r="F8"/>
      <c r="G8"/>
      <c r="H8"/>
      <c r="I8" s="14" t="str">
        <f t="shared" si="0"/>
        <v>W*</v>
      </c>
      <c r="J8"/>
      <c r="L8" s="15" t="str">
        <f t="shared" si="1"/>
        <v>WWWDST</v>
      </c>
      <c r="M8"/>
      <c r="N8" s="14" t="str">
        <f t="shared" si="2"/>
        <v>WWWDST</v>
      </c>
      <c r="O8"/>
      <c r="P8">
        <f>SUMIF(INDATA!$A$7:$A$52,$AI8,INDATA!K$7:K$52)</f>
        <v>0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G8" s="15" t="s">
        <v>95</v>
      </c>
      <c r="AH8" s="15" t="s">
        <v>96</v>
      </c>
      <c r="AI8" s="15" t="str">
        <f t="shared" si="3"/>
        <v>___DST</v>
      </c>
      <c r="AJ8" t="str">
        <f>IF(COUNTIF(INDATA!A9:A54,AI8)=1,"ok","MISSING")</f>
        <v>ok</v>
      </c>
    </row>
    <row r="9" spans="1:36" x14ac:dyDescent="0.3">
      <c r="A9" s="4"/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W*</v>
      </c>
      <c r="J9"/>
      <c r="L9" s="15" t="str">
        <f t="shared" si="1"/>
        <v>WWWELC</v>
      </c>
      <c r="M9"/>
      <c r="N9" s="14" t="str">
        <f t="shared" si="2"/>
        <v>WWWELC</v>
      </c>
      <c r="O9"/>
      <c r="P9">
        <f>SUMIF(INDATA!$A$7:$A$52,$AI9,INDATA!K$7:K$52)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97</v>
      </c>
      <c r="AH9" s="15" t="s">
        <v>98</v>
      </c>
      <c r="AI9" s="15" t="str">
        <f t="shared" si="3"/>
        <v>___ELC</v>
      </c>
      <c r="AJ9" t="str">
        <f>IF(COUNTIF(INDATA!A10:A55,AI9)=1,"ok","MISSING")</f>
        <v>ok</v>
      </c>
    </row>
    <row r="10" spans="1:36" x14ac:dyDescent="0.3">
      <c r="A10" s="5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W*</v>
      </c>
      <c r="J10"/>
      <c r="L10" s="15" t="str">
        <f t="shared" si="1"/>
        <v>WWWHFO</v>
      </c>
      <c r="M10"/>
      <c r="N10" s="14" t="str">
        <f t="shared" si="2"/>
        <v>WWWHFO</v>
      </c>
      <c r="O10"/>
      <c r="P10">
        <f>SUMIF(INDATA!$A$7:$A$52,$AI10,INDATA!K$7:K$52)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99</v>
      </c>
      <c r="AH10" s="15" t="s">
        <v>100</v>
      </c>
      <c r="AI10" s="15" t="str">
        <f t="shared" si="3"/>
        <v>___HFO</v>
      </c>
      <c r="AJ10" t="str">
        <f>IF(COUNTIF(INDATA!A11:A56,AI10)=1,"ok","MISSING")</f>
        <v>ok</v>
      </c>
    </row>
    <row r="11" spans="1:36" x14ac:dyDescent="0.3">
      <c r="A11" s="4"/>
      <c r="B11" s="13" t="s">
        <v>138</v>
      </c>
      <c r="C11"/>
      <c r="D11" t="str">
        <f t="shared" si="4"/>
        <v>*</v>
      </c>
      <c r="E11"/>
      <c r="F11"/>
      <c r="G11"/>
      <c r="H11"/>
      <c r="I11" s="14" t="str">
        <f t="shared" si="0"/>
        <v>W*</v>
      </c>
      <c r="J11"/>
      <c r="L11" s="15" t="str">
        <f t="shared" si="1"/>
        <v>WWWLFO</v>
      </c>
      <c r="M11"/>
      <c r="N11" s="14" t="str">
        <f t="shared" si="2"/>
        <v>WWWLFO</v>
      </c>
      <c r="O11"/>
      <c r="P11">
        <f>SUMIF(INDATA!$A$7:$A$52,$AI11,INDATA!K$7:K$52)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101</v>
      </c>
      <c r="AH11" s="15" t="s">
        <v>102</v>
      </c>
      <c r="AI11" s="15" t="str">
        <f t="shared" si="3"/>
        <v>___LFO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W*</v>
      </c>
      <c r="J12"/>
      <c r="L12" s="15" t="str">
        <f t="shared" si="1"/>
        <v>WWWLTH</v>
      </c>
      <c r="M12"/>
      <c r="N12" s="14" t="str">
        <f t="shared" si="2"/>
        <v>WWWLTH</v>
      </c>
      <c r="O12"/>
      <c r="P12">
        <f>SUMIF(INDATA!$A$7:$A$52,$AI12,INDATA!K$7:K$52)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103</v>
      </c>
      <c r="AH12" s="15" t="s">
        <v>104</v>
      </c>
      <c r="AI12" s="15" t="str">
        <f t="shared" si="3"/>
        <v>___LTH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W*</v>
      </c>
      <c r="J13"/>
      <c r="L13" s="15" t="str">
        <f t="shared" si="1"/>
        <v>WWWNGS</v>
      </c>
      <c r="M13"/>
      <c r="N13" s="14" t="str">
        <f t="shared" si="2"/>
        <v>WWWNGS</v>
      </c>
      <c r="O13"/>
      <c r="P13">
        <f>SUMIF(INDATA!$A$7:$A$52,$AI13,INDATA!K$7:K$52)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105</v>
      </c>
      <c r="AH13" s="15" t="s">
        <v>106</v>
      </c>
      <c r="AI13" s="15" t="str">
        <f t="shared" si="3"/>
        <v>___NGS</v>
      </c>
      <c r="AJ13" t="str">
        <f>IF(COUNTIF(INDATA!A14:A59,AI13)=1,"ok","MISSING")</f>
        <v>ok</v>
      </c>
    </row>
    <row r="14" spans="1:36" x14ac:dyDescent="0.3">
      <c r="C14" s="3"/>
      <c r="D14"/>
      <c r="H14" s="3"/>
    </row>
    <row r="15" spans="1:36" x14ac:dyDescent="0.3">
      <c r="C15" s="3"/>
      <c r="D15"/>
      <c r="H15" s="3"/>
    </row>
    <row r="16" spans="1:36" x14ac:dyDescent="0.3">
      <c r="C16" s="3"/>
      <c r="D16"/>
      <c r="H16" s="3"/>
    </row>
    <row r="17" spans="3:8" x14ac:dyDescent="0.3">
      <c r="C17" s="3"/>
      <c r="D17"/>
      <c r="H17" s="3"/>
    </row>
    <row r="18" spans="3:8" x14ac:dyDescent="0.3">
      <c r="C18" s="3"/>
      <c r="D18"/>
      <c r="H18" s="3"/>
    </row>
    <row r="19" spans="3:8" x14ac:dyDescent="0.3">
      <c r="C19" s="3"/>
      <c r="D19"/>
      <c r="H19" s="3"/>
    </row>
    <row r="20" spans="3:8" s="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J20"/>
  <sheetViews>
    <sheetView zoomScale="70" zoomScaleNormal="70" workbookViewId="0">
      <selection activeCell="D6" sqref="D6:D19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14.109375" style="3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B2" t="s">
        <v>339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C*</v>
      </c>
      <c r="K6" s="3"/>
      <c r="L6" s="15" t="str">
        <f t="shared" ref="L6:L19" si="1">AG6</f>
        <v>COMAHT</v>
      </c>
      <c r="N6" s="14" t="str">
        <f t="shared" ref="N6:N19" si="2">L6</f>
        <v>COMAHT</v>
      </c>
      <c r="P6">
        <f>SUMIF(INDATA!$A$7:$A$52,COM!$AI6,INDATA!C$7:C$52)</f>
        <v>0</v>
      </c>
      <c r="AF6" s="3"/>
      <c r="AG6" s="15" t="s">
        <v>140</v>
      </c>
      <c r="AH6" s="15" t="s">
        <v>141</v>
      </c>
      <c r="AI6" s="15" t="str">
        <f>"___"&amp;RIGHT(AG6,3)</f>
        <v>___AHT</v>
      </c>
      <c r="AJ6" t="str">
        <f>IF(COUNTIF(INDATA!A7:A52,COM!AI6)=1,"ok","MISSING")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C*</v>
      </c>
      <c r="K7" s="3"/>
      <c r="L7" s="15" t="str">
        <f t="shared" si="1"/>
        <v>COMBFW</v>
      </c>
      <c r="N7" s="14" t="str">
        <f t="shared" si="2"/>
        <v>COMBFW</v>
      </c>
      <c r="P7">
        <f>SUMIF(INDATA!$A$7:$A$52,COM!$AI7,INDATA!C$7:C$52)</f>
        <v>0</v>
      </c>
      <c r="AF7" s="3"/>
      <c r="AG7" s="15" t="s">
        <v>142</v>
      </c>
      <c r="AH7" s="15" t="s">
        <v>143</v>
      </c>
      <c r="AI7" s="15" t="str">
        <f t="shared" ref="AI7:AI19" si="4">"___"&amp;RIGHT(AG7,3)</f>
        <v>___BFW</v>
      </c>
      <c r="AJ7" t="str">
        <f>IF(COUNTIF(INDATA!A8:A53,COM!AI7)=1,"ok","MISSING")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C*</v>
      </c>
      <c r="K8" s="3"/>
      <c r="L8" s="15" t="str">
        <f t="shared" si="1"/>
        <v>COMBGS</v>
      </c>
      <c r="N8" s="14" t="str">
        <f t="shared" si="2"/>
        <v>COMBGS</v>
      </c>
      <c r="P8">
        <f>SUMIF(INDATA!$A$7:$A$52,COM!$AI8,INDATA!C$7:C$52)</f>
        <v>0</v>
      </c>
      <c r="AF8" s="3"/>
      <c r="AG8" s="15" t="s">
        <v>144</v>
      </c>
      <c r="AH8" s="15" t="s">
        <v>145</v>
      </c>
      <c r="AI8" s="15" t="str">
        <f t="shared" si="4"/>
        <v>___BGS</v>
      </c>
      <c r="AJ8" t="str">
        <f>IF(COUNTIF(INDATA!A9:A54,COM!AI8)=1,"ok","MISSING")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C*</v>
      </c>
      <c r="J9"/>
      <c r="L9" s="15" t="str">
        <f t="shared" si="1"/>
        <v>COMBPL</v>
      </c>
      <c r="M9"/>
      <c r="N9" s="14" t="str">
        <f t="shared" si="2"/>
        <v>COMBPL</v>
      </c>
      <c r="O9"/>
      <c r="P9">
        <f>SUMIF(INDATA!$A$7:$A$52,COM!$AI9,INDATA!C$7:C$52)</f>
        <v>0</v>
      </c>
      <c r="AG9" s="15" t="s">
        <v>146</v>
      </c>
      <c r="AH9" s="15" t="s">
        <v>147</v>
      </c>
      <c r="AI9" s="15" t="str">
        <f t="shared" si="4"/>
        <v>___BPL</v>
      </c>
      <c r="AJ9" t="str">
        <f>IF(COUNTIF(INDATA!A10:A55,COM!AI9)=1,"ok","MISSING")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C*</v>
      </c>
      <c r="J10"/>
      <c r="L10" s="15" t="str">
        <f t="shared" si="1"/>
        <v>COMCOA</v>
      </c>
      <c r="M10"/>
      <c r="N10" s="14" t="str">
        <f t="shared" si="2"/>
        <v>COMCOA</v>
      </c>
      <c r="O10"/>
      <c r="P10">
        <f>SUMIF(INDATA!$A$7:$A$52,COM!$AI10,INDATA!C$7:C$52)</f>
        <v>0</v>
      </c>
      <c r="AG10" s="15" t="s">
        <v>148</v>
      </c>
      <c r="AH10" s="15" t="s">
        <v>149</v>
      </c>
      <c r="AI10" s="15" t="str">
        <f t="shared" si="4"/>
        <v>___COA</v>
      </c>
      <c r="AJ10" t="str">
        <f>IF(COUNTIF(INDATA!A11:A56,COM!AI10)=1,"ok","MISSING")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C*</v>
      </c>
      <c r="J11"/>
      <c r="L11" s="15" t="str">
        <f t="shared" si="1"/>
        <v>COMDST</v>
      </c>
      <c r="M11"/>
      <c r="N11" s="14" t="str">
        <f t="shared" si="2"/>
        <v>COMDST</v>
      </c>
      <c r="O11"/>
      <c r="P11">
        <f>SUMIF(INDATA!$A$7:$A$52,COM!$AI11,INDATA!C$7:C$52)</f>
        <v>0</v>
      </c>
      <c r="AG11" s="15" t="s">
        <v>150</v>
      </c>
      <c r="AH11" s="15" t="s">
        <v>151</v>
      </c>
      <c r="AI11" s="15" t="str">
        <f t="shared" si="4"/>
        <v>___DST</v>
      </c>
      <c r="AJ11" t="str">
        <f>IF(COUNTIF(INDATA!A12:A57,COM!AI11)=1,"ok","MISSING")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C*</v>
      </c>
      <c r="J12"/>
      <c r="L12" s="15" t="str">
        <f t="shared" si="1"/>
        <v>COMELC</v>
      </c>
      <c r="M12"/>
      <c r="N12" s="14" t="str">
        <f t="shared" si="2"/>
        <v>COMELC</v>
      </c>
      <c r="O12"/>
      <c r="P12">
        <f>SUMIF(INDATA!$A$7:$A$52,COM!$AI12,INDATA!C$7:C$52)</f>
        <v>5.4999999999999997E-3</v>
      </c>
      <c r="AG12" s="15" t="s">
        <v>152</v>
      </c>
      <c r="AH12" s="15" t="s">
        <v>153</v>
      </c>
      <c r="AI12" s="15" t="str">
        <f t="shared" si="4"/>
        <v>___ELC</v>
      </c>
      <c r="AJ12" t="str">
        <f>IF(COUNTIF(INDATA!A12:A58,COM!AI12)=1,"ok","MISSING")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C*</v>
      </c>
      <c r="J13"/>
      <c r="L13" s="15" t="str">
        <f t="shared" si="1"/>
        <v>COMGAS</v>
      </c>
      <c r="M13"/>
      <c r="N13" s="14" t="str">
        <f t="shared" si="2"/>
        <v>COMGAS</v>
      </c>
      <c r="O13"/>
      <c r="P13">
        <f>SUMIF(INDATA!$A$7:$A$52,COM!$AI13,INDATA!C$7:C$52)</f>
        <v>0</v>
      </c>
      <c r="AG13" s="15" t="s">
        <v>154</v>
      </c>
      <c r="AH13" s="15" t="s">
        <v>155</v>
      </c>
      <c r="AI13" s="15" t="str">
        <f t="shared" si="4"/>
        <v>___GAS</v>
      </c>
      <c r="AJ13" t="str">
        <f>IF(COUNTIF(INDATA!A13:A59,COM!AI13)=1,"ok","MISSING")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C*</v>
      </c>
      <c r="J14"/>
      <c r="L14" s="15" t="str">
        <f t="shared" si="1"/>
        <v>COMGEO</v>
      </c>
      <c r="M14"/>
      <c r="N14" s="14" t="str">
        <f t="shared" si="2"/>
        <v>COMGEO</v>
      </c>
      <c r="O14"/>
      <c r="P14">
        <f>SUMIF(INDATA!$A$7:$A$52,COM!$AI14,INDATA!C$7:C$52)</f>
        <v>0</v>
      </c>
      <c r="AG14" s="15" t="s">
        <v>156</v>
      </c>
      <c r="AH14" s="15" t="s">
        <v>157</v>
      </c>
      <c r="AI14" s="15" t="str">
        <f t="shared" si="4"/>
        <v>___GEO</v>
      </c>
      <c r="AJ14" t="str">
        <f>IF(COUNTIF(INDATA!A14:A60,COM!AI14)=1,"ok","MISSING")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C*</v>
      </c>
      <c r="J15"/>
      <c r="L15" s="15" t="str">
        <f t="shared" si="1"/>
        <v>COMHTH</v>
      </c>
      <c r="M15"/>
      <c r="N15" s="14" t="str">
        <f t="shared" si="2"/>
        <v>COMHTH</v>
      </c>
      <c r="O15"/>
      <c r="P15">
        <f>SUMIF(INDATA!$A$7:$A$52,COM!$AI15,INDATA!C$7:C$52)</f>
        <v>0</v>
      </c>
      <c r="AG15" s="15" t="s">
        <v>158</v>
      </c>
      <c r="AH15" s="15" t="s">
        <v>159</v>
      </c>
      <c r="AI15" s="15" t="str">
        <f t="shared" si="4"/>
        <v>___HTH</v>
      </c>
      <c r="AJ15" t="str">
        <f>IF(COUNTIF(INDATA!A15:A61,COM!AI15)=1,"ok","MISSING")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C*</v>
      </c>
      <c r="J16"/>
      <c r="L16" s="15" t="str">
        <f t="shared" si="1"/>
        <v>COMLPG</v>
      </c>
      <c r="M16"/>
      <c r="N16" s="14" t="str">
        <f t="shared" si="2"/>
        <v>COMLPG</v>
      </c>
      <c r="O16"/>
      <c r="P16">
        <f>SUMIF(INDATA!$A$7:$A$52,COM!$AI16,INDATA!C$7:C$52)</f>
        <v>0</v>
      </c>
      <c r="AG16" s="15" t="s">
        <v>160</v>
      </c>
      <c r="AH16" s="15" t="s">
        <v>161</v>
      </c>
      <c r="AI16" s="15" t="str">
        <f t="shared" si="4"/>
        <v>___LPG</v>
      </c>
      <c r="AJ16" t="str">
        <f>IF(COUNTIF(INDATA!A16:A62,COM!AI16)=1,"ok","MISSING")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C*</v>
      </c>
      <c r="J17"/>
      <c r="L17" s="15" t="str">
        <f t="shared" si="1"/>
        <v>COMCOO</v>
      </c>
      <c r="M17"/>
      <c r="N17" s="14" t="str">
        <f t="shared" si="2"/>
        <v>COMCOO</v>
      </c>
      <c r="O17"/>
      <c r="P17">
        <f>SUMIF(INDATA!$A$7:$A$52,COM!$AI17,INDATA!C$7:C$52)</f>
        <v>0</v>
      </c>
      <c r="AG17" s="15" t="s">
        <v>162</v>
      </c>
      <c r="AH17" s="15" t="s">
        <v>163</v>
      </c>
      <c r="AI17" s="15" t="str">
        <f t="shared" si="4"/>
        <v>___COO</v>
      </c>
      <c r="AJ17" t="str">
        <f>IF(COUNTIF(INDATA!A17:A63,COM!AI17)=1,"ok","MISSING")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C*</v>
      </c>
      <c r="J18"/>
      <c r="L18" s="15" t="str">
        <f t="shared" si="1"/>
        <v>COMOIL</v>
      </c>
      <c r="M18"/>
      <c r="N18" s="14" t="str">
        <f t="shared" si="2"/>
        <v>COMOIL</v>
      </c>
      <c r="O18"/>
      <c r="P18">
        <f>SUMIF(INDATA!$A$7:$A$52,COM!$AI18,INDATA!C$7:C$52)</f>
        <v>0</v>
      </c>
      <c r="AG18" s="15" t="s">
        <v>164</v>
      </c>
      <c r="AH18" s="15" t="s">
        <v>165</v>
      </c>
      <c r="AI18" s="15" t="str">
        <f t="shared" si="4"/>
        <v>___OIL</v>
      </c>
      <c r="AJ18" t="str">
        <f>IF(COUNTIF(INDATA!A18:A64,COM!AI18)=1,"ok","MISSING")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C*</v>
      </c>
      <c r="J19"/>
      <c r="L19" s="15" t="str">
        <f t="shared" si="1"/>
        <v>COMSOL</v>
      </c>
      <c r="M19"/>
      <c r="N19" s="14" t="str">
        <f t="shared" si="2"/>
        <v>COMSOL</v>
      </c>
      <c r="O19"/>
      <c r="P19">
        <f>SUMIF(INDATA!$A$7:$A$52,COM!$AI19,INDATA!C$7:C$52)</f>
        <v>0</v>
      </c>
      <c r="AG19" s="15" t="s">
        <v>166</v>
      </c>
      <c r="AH19" s="15" t="s">
        <v>167</v>
      </c>
      <c r="AI19" s="15" t="str">
        <f t="shared" si="4"/>
        <v>___SOL</v>
      </c>
      <c r="AJ19" t="str">
        <f>IF(COUNTIF(INDATA!A19:A65,COM!AI19)=1,"ok","MISSING")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J33"/>
  <sheetViews>
    <sheetView zoomScale="70" zoomScaleNormal="70" workbookViewId="0">
      <selection activeCell="D6" sqref="D6:D31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10.77734375" style="3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8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348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">
        <v>245</v>
      </c>
      <c r="K6" s="3"/>
      <c r="L6" s="15" t="str">
        <f t="shared" ref="L6:L26" si="0">AG6</f>
        <v>ELCBGS</v>
      </c>
      <c r="N6" s="14" t="str">
        <f t="shared" ref="N6:N26" si="1">L6</f>
        <v>ELCBGS</v>
      </c>
      <c r="P6">
        <f>SUMIF(INDATA!$A$7:$A$52,$AI6,INDATA!D$7:D$52)</f>
        <v>0</v>
      </c>
      <c r="AF6" s="3"/>
      <c r="AG6" s="15" t="s">
        <v>11</v>
      </c>
      <c r="AH6" s="15" t="s">
        <v>12</v>
      </c>
      <c r="AI6" s="15" t="str">
        <f>"___"&amp;RIGHT(AG6,3)</f>
        <v>___BGS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31" si="2">IF(P7&gt;0,"FLO_DELIV","*")</f>
        <v>*</v>
      </c>
      <c r="I7" s="14" t="s">
        <v>245</v>
      </c>
      <c r="K7" s="3"/>
      <c r="L7" s="15" t="str">
        <f t="shared" si="0"/>
        <v>ELCBNG</v>
      </c>
      <c r="N7" s="14" t="str">
        <f t="shared" si="1"/>
        <v>ELCBNG</v>
      </c>
      <c r="P7">
        <f>SUMIF(INDATA!$A$7:$A$52,$AI7,INDATA!D$7:D$52)</f>
        <v>0</v>
      </c>
      <c r="AF7" s="3"/>
      <c r="AG7" s="15" t="s">
        <v>13</v>
      </c>
      <c r="AH7" s="15" t="s">
        <v>14</v>
      </c>
      <c r="AI7" s="15" t="str">
        <f t="shared" ref="AI7:AI31" si="3">"___"&amp;RIGHT(AG7,3)</f>
        <v>___BNG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2"/>
        <v>*</v>
      </c>
      <c r="I8" s="14" t="s">
        <v>245</v>
      </c>
      <c r="K8" s="3"/>
      <c r="L8" s="15" t="str">
        <f t="shared" si="0"/>
        <v>ELCBPL</v>
      </c>
      <c r="N8" s="14" t="str">
        <f t="shared" si="1"/>
        <v>ELCBPL</v>
      </c>
      <c r="P8">
        <f>SUMIF(INDATA!$A$7:$A$52,$AI8,INDATA!D$7:D$52)</f>
        <v>0</v>
      </c>
      <c r="AF8" s="3"/>
      <c r="AG8" s="15" t="s">
        <v>15</v>
      </c>
      <c r="AH8" s="15" t="s">
        <v>16</v>
      </c>
      <c r="AI8" s="15" t="str">
        <f t="shared" si="3"/>
        <v>___BPL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2"/>
        <v>*</v>
      </c>
      <c r="E9"/>
      <c r="F9"/>
      <c r="G9"/>
      <c r="H9"/>
      <c r="I9" s="14" t="s">
        <v>245</v>
      </c>
      <c r="J9"/>
      <c r="L9" s="15" t="str">
        <f t="shared" si="0"/>
        <v>ELCBWO</v>
      </c>
      <c r="M9"/>
      <c r="N9" s="14" t="str">
        <f t="shared" si="1"/>
        <v>ELCBWO</v>
      </c>
      <c r="O9"/>
      <c r="P9">
        <f>SUMIF(INDATA!$A$7:$A$52,$AI9,INDATA!D$7:D$52)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</v>
      </c>
      <c r="AH9" s="15" t="s">
        <v>18</v>
      </c>
      <c r="AI9" s="15" t="str">
        <f t="shared" si="3"/>
        <v>___BWO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2"/>
        <v>*</v>
      </c>
      <c r="E10"/>
      <c r="F10"/>
      <c r="G10"/>
      <c r="H10"/>
      <c r="I10" s="14" t="s">
        <v>245</v>
      </c>
      <c r="J10"/>
      <c r="L10" s="15" t="str">
        <f t="shared" si="0"/>
        <v>ELCCOO</v>
      </c>
      <c r="M10"/>
      <c r="N10" s="14" t="str">
        <f t="shared" si="1"/>
        <v>ELCCOO</v>
      </c>
      <c r="O10"/>
      <c r="P10">
        <f>SUMIF(INDATA!$A$7:$A$52,$AI10,INDATA!D$7:D$52)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19</v>
      </c>
      <c r="AH10" s="15" t="s">
        <v>20</v>
      </c>
      <c r="AI10" s="15" t="str">
        <f t="shared" si="3"/>
        <v>___COO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2"/>
        <v>*</v>
      </c>
      <c r="E11"/>
      <c r="F11"/>
      <c r="G11"/>
      <c r="H11"/>
      <c r="I11" s="14" t="s">
        <v>245</v>
      </c>
      <c r="J11"/>
      <c r="L11" s="15" t="str">
        <f t="shared" si="0"/>
        <v>ELCCOH</v>
      </c>
      <c r="M11"/>
      <c r="N11" s="14" t="str">
        <f t="shared" si="1"/>
        <v>ELCCOH</v>
      </c>
      <c r="O11"/>
      <c r="P11">
        <f>SUMIF(INDATA!$A$7:$A$52,$AI11,INDATA!D$7:D$52)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21</v>
      </c>
      <c r="AH11" s="15" t="s">
        <v>22</v>
      </c>
      <c r="AI11" s="15" t="str">
        <f t="shared" si="3"/>
        <v>___COH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2"/>
        <v>*</v>
      </c>
      <c r="E12"/>
      <c r="F12"/>
      <c r="G12"/>
      <c r="H12"/>
      <c r="I12" s="14" t="s">
        <v>245</v>
      </c>
      <c r="J12"/>
      <c r="L12" s="15" t="str">
        <f t="shared" si="0"/>
        <v>ELCDGS</v>
      </c>
      <c r="M12"/>
      <c r="N12" s="14" t="str">
        <f t="shared" si="1"/>
        <v>ELCDGS</v>
      </c>
      <c r="O12"/>
      <c r="P12">
        <f>SUMIF(INDATA!$A$7:$A$52,$AI12,INDATA!D$7:D$52)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23</v>
      </c>
      <c r="AH12" s="15" t="s">
        <v>24</v>
      </c>
      <c r="AI12" s="15" t="str">
        <f t="shared" si="3"/>
        <v>___DGS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2"/>
        <v>*</v>
      </c>
      <c r="E13"/>
      <c r="F13"/>
      <c r="G13"/>
      <c r="H13"/>
      <c r="I13" s="14" t="s">
        <v>245</v>
      </c>
      <c r="J13"/>
      <c r="L13" s="15" t="str">
        <f t="shared" si="0"/>
        <v>ELCDST</v>
      </c>
      <c r="M13"/>
      <c r="N13" s="14" t="str">
        <f t="shared" si="1"/>
        <v>ELCDST</v>
      </c>
      <c r="O13"/>
      <c r="P13">
        <f>SUMIF(INDATA!$A$7:$A$52,$AI13,INDATA!D$7:D$52)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25</v>
      </c>
      <c r="AH13" s="15" t="s">
        <v>26</v>
      </c>
      <c r="AI13" s="15" t="str">
        <f t="shared" si="3"/>
        <v>___DST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2"/>
        <v>FLO_DELIV</v>
      </c>
      <c r="E14"/>
      <c r="F14"/>
      <c r="G14"/>
      <c r="H14"/>
      <c r="I14" s="14" t="s">
        <v>245</v>
      </c>
      <c r="J14"/>
      <c r="L14" s="15" t="str">
        <f t="shared" si="0"/>
        <v>ELCELC</v>
      </c>
      <c r="M14"/>
      <c r="N14" s="14" t="str">
        <f t="shared" si="1"/>
        <v>ELCELC</v>
      </c>
      <c r="O14"/>
      <c r="P14">
        <f>SUMIF(INDATA!$A$7:$A$52,$AI14,INDATA!D$7:D$52)</f>
        <v>5.4999999999999997E-3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27</v>
      </c>
      <c r="AH14" s="15" t="s">
        <v>28</v>
      </c>
      <c r="AI14" s="15" t="str">
        <f t="shared" si="3"/>
        <v>___ELC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2"/>
        <v>*</v>
      </c>
      <c r="E15"/>
      <c r="F15"/>
      <c r="G15"/>
      <c r="H15"/>
      <c r="I15" s="14" t="s">
        <v>245</v>
      </c>
      <c r="J15"/>
      <c r="L15" s="15" t="str">
        <f t="shared" si="0"/>
        <v>ELCGEO</v>
      </c>
      <c r="M15"/>
      <c r="N15" s="14" t="str">
        <f t="shared" si="1"/>
        <v>ELCGEO</v>
      </c>
      <c r="O15"/>
      <c r="P15">
        <f>SUMIF(INDATA!$A$7:$A$52,$AI15,INDATA!D$7:D$52)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29</v>
      </c>
      <c r="AH15" s="15" t="s">
        <v>30</v>
      </c>
      <c r="AI15" s="15" t="str">
        <f t="shared" si="3"/>
        <v>___GEO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2"/>
        <v>*</v>
      </c>
      <c r="E16"/>
      <c r="F16"/>
      <c r="G16"/>
      <c r="H16"/>
      <c r="I16" s="14" t="s">
        <v>245</v>
      </c>
      <c r="J16"/>
      <c r="L16" s="15" t="str">
        <f t="shared" si="0"/>
        <v>ELCHH2</v>
      </c>
      <c r="M16"/>
      <c r="N16" s="14" t="str">
        <f t="shared" si="1"/>
        <v>ELCHH2</v>
      </c>
      <c r="O16"/>
      <c r="P16">
        <f>SUMIF(INDATA!$A$7:$A$52,$AI16,INDATA!D$7:D$52)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31</v>
      </c>
      <c r="AH16" s="15" t="s">
        <v>32</v>
      </c>
      <c r="AI16" s="15" t="str">
        <f t="shared" si="3"/>
        <v>___HH2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2"/>
        <v>*</v>
      </c>
      <c r="E17"/>
      <c r="F17"/>
      <c r="G17"/>
      <c r="H17"/>
      <c r="I17" s="14" t="s">
        <v>245</v>
      </c>
      <c r="J17"/>
      <c r="L17" s="15" t="str">
        <f t="shared" si="0"/>
        <v>ELCHTH</v>
      </c>
      <c r="M17"/>
      <c r="N17" s="14" t="str">
        <f t="shared" si="1"/>
        <v>ELCHTH</v>
      </c>
      <c r="O17"/>
      <c r="P17">
        <f>SUMIF(INDATA!$A$7:$A$52,$AI17,INDATA!D$7:D$52)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33</v>
      </c>
      <c r="AH17" s="15" t="s">
        <v>34</v>
      </c>
      <c r="AI17" s="15" t="str">
        <f t="shared" si="3"/>
        <v>___HTH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2"/>
        <v>*</v>
      </c>
      <c r="E18"/>
      <c r="F18"/>
      <c r="G18"/>
      <c r="H18"/>
      <c r="I18" s="14" t="s">
        <v>245</v>
      </c>
      <c r="J18"/>
      <c r="L18" s="15" t="str">
        <f t="shared" si="0"/>
        <v>ELCHTI</v>
      </c>
      <c r="M18"/>
      <c r="N18" s="14" t="str">
        <f t="shared" si="1"/>
        <v>ELCHTI</v>
      </c>
      <c r="O18"/>
      <c r="P18">
        <f>SUMIF(INDATA!$A$7:$A$52,$AI18,INDATA!D$7:D$52)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35</v>
      </c>
      <c r="AH18" s="15" t="s">
        <v>10</v>
      </c>
      <c r="AI18" s="15" t="str">
        <f t="shared" si="3"/>
        <v>___HTI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2"/>
        <v>*</v>
      </c>
      <c r="E19"/>
      <c r="F19"/>
      <c r="G19"/>
      <c r="H19"/>
      <c r="I19" s="14" t="s">
        <v>245</v>
      </c>
      <c r="J19"/>
      <c r="L19" s="15" t="str">
        <f t="shared" si="0"/>
        <v>ELCHYD</v>
      </c>
      <c r="M19"/>
      <c r="N19" s="14" t="str">
        <f t="shared" si="1"/>
        <v>ELCHYD</v>
      </c>
      <c r="O19"/>
      <c r="P19">
        <f>SUMIF(INDATA!$A$7:$A$52,$AI19,INDATA!D$7:D$52)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36</v>
      </c>
      <c r="AH19" s="15" t="s">
        <v>37</v>
      </c>
      <c r="AI19" s="15" t="str">
        <f t="shared" si="3"/>
        <v>___HYD</v>
      </c>
      <c r="AJ19" t="str">
        <f>IF(COUNTIF(INDATA!A20:A65,AI19)=1,"ok","MISSING")</f>
        <v>ok</v>
      </c>
    </row>
    <row r="20" spans="1:36" x14ac:dyDescent="0.3">
      <c r="A20" s="4"/>
      <c r="B20" s="13" t="s">
        <v>138</v>
      </c>
      <c r="C20"/>
      <c r="D20" t="str">
        <f t="shared" si="2"/>
        <v>*</v>
      </c>
      <c r="E20"/>
      <c r="F20"/>
      <c r="G20"/>
      <c r="H20"/>
      <c r="I20" s="14" t="s">
        <v>245</v>
      </c>
      <c r="J20"/>
      <c r="L20" s="15" t="str">
        <f t="shared" si="0"/>
        <v>ELCLTH</v>
      </c>
      <c r="M20"/>
      <c r="N20" s="14" t="str">
        <f t="shared" si="1"/>
        <v>ELCLTH</v>
      </c>
      <c r="O20"/>
      <c r="P20">
        <f>SUMIF(INDATA!$A$7:$A$52,$AI20,INDATA!D$7:D$52)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38</v>
      </c>
      <c r="AH20" s="15" t="s">
        <v>39</v>
      </c>
      <c r="AI20" s="15" t="str">
        <f t="shared" si="3"/>
        <v>___LTH</v>
      </c>
      <c r="AJ20" t="str">
        <f>IF(COUNTIF(INDATA!A21:A66,AI20)=1,"ok","MISSING")</f>
        <v>ok</v>
      </c>
    </row>
    <row r="21" spans="1:36" x14ac:dyDescent="0.3">
      <c r="A21" s="4"/>
      <c r="B21" s="13" t="s">
        <v>138</v>
      </c>
      <c r="C21"/>
      <c r="D21" t="str">
        <f t="shared" si="2"/>
        <v>*</v>
      </c>
      <c r="E21"/>
      <c r="F21"/>
      <c r="G21"/>
      <c r="H21"/>
      <c r="I21" s="14" t="s">
        <v>245</v>
      </c>
      <c r="J21"/>
      <c r="L21" s="15" t="str">
        <f t="shared" si="0"/>
        <v>ELCLTI</v>
      </c>
      <c r="M21"/>
      <c r="N21" s="14" t="str">
        <f t="shared" si="1"/>
        <v>ELCLTI</v>
      </c>
      <c r="O21"/>
      <c r="P21">
        <f>SUMIF(INDATA!$A$7:$A$52,$AI21,INDATA!D$7:D$52)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40</v>
      </c>
      <c r="AH21" s="15" t="s">
        <v>41</v>
      </c>
      <c r="AI21" s="15" t="str">
        <f t="shared" si="3"/>
        <v>___LTI</v>
      </c>
      <c r="AJ21" t="str">
        <f>IF(COUNTIF(INDATA!A22:A67,AI21)=1,"ok","MISSING")</f>
        <v>ok</v>
      </c>
    </row>
    <row r="22" spans="1:36" x14ac:dyDescent="0.3">
      <c r="A22" s="4"/>
      <c r="B22" s="13" t="s">
        <v>138</v>
      </c>
      <c r="C22"/>
      <c r="D22" t="str">
        <f t="shared" si="2"/>
        <v>*</v>
      </c>
      <c r="E22"/>
      <c r="F22"/>
      <c r="G22"/>
      <c r="H22"/>
      <c r="I22" s="14" t="s">
        <v>245</v>
      </c>
      <c r="J22"/>
      <c r="L22" s="15" t="str">
        <f t="shared" si="0"/>
        <v>ELCMUN</v>
      </c>
      <c r="M22"/>
      <c r="N22" s="14" t="str">
        <f t="shared" si="1"/>
        <v>ELCMUN</v>
      </c>
      <c r="O22"/>
      <c r="P22">
        <f>SUMIF(INDATA!$A$7:$A$52,$AI22,INDATA!D$7:D$52)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42</v>
      </c>
      <c r="AH22" s="15" t="s">
        <v>43</v>
      </c>
      <c r="AI22" s="15" t="str">
        <f t="shared" si="3"/>
        <v>___MUN</v>
      </c>
      <c r="AJ22" t="str">
        <f>IF(COUNTIF(INDATA!A23:A68,AI22)=1,"ok","MISSING")</f>
        <v>ok</v>
      </c>
    </row>
    <row r="23" spans="1:36" x14ac:dyDescent="0.3">
      <c r="A23" s="4"/>
      <c r="B23" s="13" t="s">
        <v>138</v>
      </c>
      <c r="C23"/>
      <c r="D23" t="str">
        <f t="shared" si="2"/>
        <v>*</v>
      </c>
      <c r="E23"/>
      <c r="F23"/>
      <c r="G23"/>
      <c r="H23"/>
      <c r="I23" s="14" t="s">
        <v>245</v>
      </c>
      <c r="J23"/>
      <c r="L23" s="15" t="str">
        <f t="shared" si="0"/>
        <v>ELCNGS</v>
      </c>
      <c r="M23"/>
      <c r="N23" s="14" t="str">
        <f t="shared" si="1"/>
        <v>ELCNGS</v>
      </c>
      <c r="O23"/>
      <c r="P23">
        <f>SUMIF(INDATA!$A$7:$A$52,$AI23,INDATA!D$7:D$52)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44</v>
      </c>
      <c r="AH23" s="15" t="s">
        <v>45</v>
      </c>
      <c r="AI23" s="15" t="str">
        <f t="shared" si="3"/>
        <v>___NGS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2"/>
        <v>*</v>
      </c>
      <c r="E24"/>
      <c r="F24"/>
      <c r="G24"/>
      <c r="H24"/>
      <c r="I24" s="14" t="s">
        <v>245</v>
      </c>
      <c r="J24"/>
      <c r="L24" s="15" t="str">
        <f t="shared" si="0"/>
        <v>ELCNUC</v>
      </c>
      <c r="M24"/>
      <c r="N24" s="14" t="str">
        <f t="shared" si="1"/>
        <v>ELCNUC</v>
      </c>
      <c r="O24"/>
      <c r="P24">
        <f>SUMIF(INDATA!$A$7:$A$52,$AI24,INDATA!D$7:D$52)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46</v>
      </c>
      <c r="AH24" s="15" t="s">
        <v>47</v>
      </c>
      <c r="AI24" s="15" t="str">
        <f t="shared" si="3"/>
        <v>___NUC</v>
      </c>
      <c r="AJ24" t="str">
        <f>IF(COUNTIF(INDATA!A25:A70,AI24)=1,"ok","MISSING")</f>
        <v>ok</v>
      </c>
    </row>
    <row r="25" spans="1:36" x14ac:dyDescent="0.3">
      <c r="A25" s="4"/>
      <c r="B25" s="13" t="s">
        <v>138</v>
      </c>
      <c r="C25"/>
      <c r="D25" t="str">
        <f t="shared" si="2"/>
        <v>*</v>
      </c>
      <c r="E25"/>
      <c r="F25"/>
      <c r="G25"/>
      <c r="H25"/>
      <c r="I25" s="14" t="s">
        <v>245</v>
      </c>
      <c r="J25"/>
      <c r="L25" s="15" t="str">
        <f t="shared" si="0"/>
        <v>ELCOIL</v>
      </c>
      <c r="M25"/>
      <c r="N25" s="14" t="str">
        <f t="shared" si="1"/>
        <v>ELCOIL</v>
      </c>
      <c r="O25"/>
      <c r="P25">
        <f>SUMIF(INDATA!$A$7:$A$52,$AI25,INDATA!D$7:D$52)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48</v>
      </c>
      <c r="AH25" s="15" t="s">
        <v>49</v>
      </c>
      <c r="AI25" s="15" t="str">
        <f t="shared" si="3"/>
        <v>___OIL</v>
      </c>
      <c r="AJ25" t="str">
        <f>IF(COUNTIF(INDATA!A26:A71,AI25)=1,"ok","MISSING")</f>
        <v>ok</v>
      </c>
    </row>
    <row r="26" spans="1:36" x14ac:dyDescent="0.3">
      <c r="A26" s="4"/>
      <c r="B26" s="13" t="s">
        <v>138</v>
      </c>
      <c r="C26"/>
      <c r="D26" t="str">
        <f t="shared" si="2"/>
        <v>*</v>
      </c>
      <c r="E26"/>
      <c r="F26"/>
      <c r="G26"/>
      <c r="H26"/>
      <c r="I26" s="14" t="s">
        <v>245</v>
      </c>
      <c r="J26"/>
      <c r="L26" s="15" t="str">
        <f t="shared" si="0"/>
        <v>ELCPEA</v>
      </c>
      <c r="M26"/>
      <c r="N26" s="14" t="str">
        <f t="shared" si="1"/>
        <v>ELCPEA</v>
      </c>
      <c r="O26"/>
      <c r="P26">
        <f>SUMIF(INDATA!$A$7:$A$52,$AI26,INDATA!D$7:D$52)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50</v>
      </c>
      <c r="AH26" s="15" t="s">
        <v>51</v>
      </c>
      <c r="AI26" s="15" t="str">
        <f t="shared" si="3"/>
        <v>___PEA</v>
      </c>
      <c r="AJ26" t="str">
        <f>IF(COUNTIF(INDATA!A27:A72,AI26)=1,"ok","MISSING")</f>
        <v>ok</v>
      </c>
    </row>
    <row r="27" spans="1:36" x14ac:dyDescent="0.3">
      <c r="B27" s="13" t="s">
        <v>138</v>
      </c>
      <c r="C27"/>
      <c r="D27" t="str">
        <f t="shared" si="2"/>
        <v>*</v>
      </c>
      <c r="E27"/>
      <c r="F27"/>
      <c r="G27"/>
      <c r="H27"/>
      <c r="I27" s="14" t="s">
        <v>245</v>
      </c>
      <c r="J27"/>
      <c r="L27" s="15" t="str">
        <f t="shared" ref="L27:L31" si="4">AG27</f>
        <v>ELCSLU</v>
      </c>
      <c r="M27"/>
      <c r="N27" s="14" t="str">
        <f t="shared" ref="N27:N31" si="5">L27</f>
        <v>ELCSLU</v>
      </c>
      <c r="O27"/>
      <c r="P27">
        <f>SUMIF(INDATA!$A$7:$A$52,$AI27,INDATA!D$7:D$52)</f>
        <v>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G27" s="15" t="s">
        <v>52</v>
      </c>
      <c r="AH27" s="15" t="s">
        <v>53</v>
      </c>
      <c r="AI27" s="15" t="str">
        <f t="shared" si="3"/>
        <v>___SLU</v>
      </c>
      <c r="AJ27" t="str">
        <f>IF(COUNTIF(INDATA!A28:A73,AI27)=1,"ok","MISSING")</f>
        <v>ok</v>
      </c>
    </row>
    <row r="28" spans="1:36" x14ac:dyDescent="0.3">
      <c r="A28" s="4"/>
      <c r="B28" s="13" t="s">
        <v>138</v>
      </c>
      <c r="C28"/>
      <c r="D28" t="str">
        <f t="shared" si="2"/>
        <v>*</v>
      </c>
      <c r="E28"/>
      <c r="F28"/>
      <c r="G28"/>
      <c r="H28"/>
      <c r="I28" s="14" t="s">
        <v>245</v>
      </c>
      <c r="J28"/>
      <c r="L28" s="15" t="str">
        <f t="shared" si="4"/>
        <v>ELCSOL</v>
      </c>
      <c r="M28"/>
      <c r="N28" s="14" t="str">
        <f t="shared" si="5"/>
        <v>ELCSOL</v>
      </c>
      <c r="O28"/>
      <c r="P28">
        <f>SUMIF(INDATA!$A$7:$A$52,$AI28,INDATA!D$7:D$52)</f>
        <v>0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 s="15" t="s">
        <v>54</v>
      </c>
      <c r="AH28" s="15" t="s">
        <v>55</v>
      </c>
      <c r="AI28" s="15" t="str">
        <f t="shared" si="3"/>
        <v>___SOL</v>
      </c>
      <c r="AJ28" t="str">
        <f>IF(COUNTIF(INDATA!A29:A74,AI28)=1,"ok","MISSING")</f>
        <v>ok</v>
      </c>
    </row>
    <row r="29" spans="1:36" x14ac:dyDescent="0.3">
      <c r="A29" s="4"/>
      <c r="B29" s="13" t="s">
        <v>138</v>
      </c>
      <c r="C29"/>
      <c r="D29" t="str">
        <f t="shared" si="2"/>
        <v>*</v>
      </c>
      <c r="E29"/>
      <c r="F29"/>
      <c r="G29"/>
      <c r="H29"/>
      <c r="I29" s="14" t="s">
        <v>245</v>
      </c>
      <c r="J29"/>
      <c r="L29" s="15" t="str">
        <f t="shared" si="4"/>
        <v>ELCTID</v>
      </c>
      <c r="M29"/>
      <c r="N29" s="14" t="str">
        <f t="shared" si="5"/>
        <v>ELCTID</v>
      </c>
      <c r="O29"/>
      <c r="P29">
        <f>SUMIF(INDATA!$A$7:$A$52,$AI29,INDATA!D$7:D$52)</f>
        <v>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 s="15" t="s">
        <v>56</v>
      </c>
      <c r="AH29" s="15" t="s">
        <v>57</v>
      </c>
      <c r="AI29" s="15" t="str">
        <f t="shared" si="3"/>
        <v>___TID</v>
      </c>
      <c r="AJ29" t="str">
        <f>IF(COUNTIF(INDATA!A30:A75,AI29)=1,"ok","MISSING")</f>
        <v>ok</v>
      </c>
    </row>
    <row r="30" spans="1:36" x14ac:dyDescent="0.3">
      <c r="A30" s="4"/>
      <c r="B30" s="13" t="s">
        <v>138</v>
      </c>
      <c r="C30"/>
      <c r="D30" t="str">
        <f t="shared" si="2"/>
        <v>*</v>
      </c>
      <c r="E30"/>
      <c r="F30"/>
      <c r="G30"/>
      <c r="H30"/>
      <c r="I30" s="14" t="s">
        <v>245</v>
      </c>
      <c r="J30"/>
      <c r="L30" s="15" t="str">
        <f t="shared" si="4"/>
        <v>ELCWAV</v>
      </c>
      <c r="M30"/>
      <c r="N30" s="14" t="str">
        <f t="shared" si="5"/>
        <v>ELCWAV</v>
      </c>
      <c r="O30"/>
      <c r="P30">
        <f>SUMIF(INDATA!$A$7:$A$52,$AI30,INDATA!D$7:D$52)</f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 s="15" t="s">
        <v>58</v>
      </c>
      <c r="AH30" s="15" t="s">
        <v>59</v>
      </c>
      <c r="AI30" s="15" t="str">
        <f t="shared" si="3"/>
        <v>___WAV</v>
      </c>
      <c r="AJ30" t="str">
        <f>IF(COUNTIF(INDATA!A31:A76,AI30)=1,"ok","MISSING")</f>
        <v>ok</v>
      </c>
    </row>
    <row r="31" spans="1:36" x14ac:dyDescent="0.3">
      <c r="A31" s="7"/>
      <c r="B31" s="13" t="s">
        <v>138</v>
      </c>
      <c r="C31"/>
      <c r="D31" t="str">
        <f t="shared" si="2"/>
        <v>*</v>
      </c>
      <c r="E31"/>
      <c r="F31"/>
      <c r="G31"/>
      <c r="H31"/>
      <c r="I31" s="14" t="s">
        <v>245</v>
      </c>
      <c r="J31"/>
      <c r="L31" s="15" t="str">
        <f t="shared" si="4"/>
        <v>ELCWIN</v>
      </c>
      <c r="M31"/>
      <c r="N31" s="14" t="str">
        <f t="shared" si="5"/>
        <v>ELCWIN</v>
      </c>
      <c r="O31"/>
      <c r="P31">
        <f>SUMIF(INDATA!$A$7:$A$52,$AI31,INDATA!D$7:D$52)</f>
        <v>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G31" s="15" t="s">
        <v>60</v>
      </c>
      <c r="AH31" s="15" t="s">
        <v>61</v>
      </c>
      <c r="AI31" s="15" t="str">
        <f t="shared" si="3"/>
        <v>___WIN</v>
      </c>
      <c r="AJ31" t="str">
        <f>IF(COUNTIF(INDATA!A32:A77,AI31)=1,"ok","MISSING")</f>
        <v>ok</v>
      </c>
    </row>
    <row r="32" spans="1:36" x14ac:dyDescent="0.3">
      <c r="C32" s="3"/>
    </row>
    <row r="33" spans="3:3" x14ac:dyDescent="0.3">
      <c r="C3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J26"/>
  <sheetViews>
    <sheetView workbookViewId="0">
      <selection activeCell="D6" sqref="D6:D26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8.5546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344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Not in use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26" si="0">LEFT(L6,1)&amp;"*"</f>
        <v>I*</v>
      </c>
      <c r="K6" s="3"/>
      <c r="L6" s="15" t="str">
        <f t="shared" ref="L6:L26" si="1">AG6</f>
        <v>INDBDL</v>
      </c>
      <c r="N6" s="14" t="str">
        <f t="shared" ref="N6:N26" si="2">L6</f>
        <v>INDBDL</v>
      </c>
      <c r="P6">
        <f>SUMIF(INDATA!$A$7:$A$52,$AI6,INDATA!E$7:E$52)</f>
        <v>0</v>
      </c>
      <c r="AF6" s="3"/>
      <c r="AG6" s="15" t="s">
        <v>71</v>
      </c>
      <c r="AH6" s="15" t="s">
        <v>224</v>
      </c>
      <c r="AI6" s="15" t="str">
        <f t="shared" ref="AI6:AI22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26" si="4">IF(P7&gt;0,"FLO_DELIV","*")</f>
        <v>*</v>
      </c>
      <c r="I7" s="14" t="str">
        <f t="shared" si="0"/>
        <v>I*</v>
      </c>
      <c r="K7" s="3"/>
      <c r="L7" s="15" t="str">
        <f t="shared" si="1"/>
        <v>INDBFW</v>
      </c>
      <c r="N7" s="14" t="str">
        <f t="shared" si="2"/>
        <v>INDBFW</v>
      </c>
      <c r="P7">
        <f>SUMIF(INDATA!$A$7:$A$52,$AI7,INDATA!E$7:E$52)</f>
        <v>0</v>
      </c>
      <c r="AF7" s="3"/>
      <c r="AG7" s="15" t="s">
        <v>72</v>
      </c>
      <c r="AH7" s="15" t="s">
        <v>225</v>
      </c>
      <c r="AI7" s="15" t="str">
        <f t="shared" si="3"/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4"/>
        <v>*</v>
      </c>
      <c r="I8" s="14" t="str">
        <f t="shared" si="0"/>
        <v>I*</v>
      </c>
      <c r="K8" s="3"/>
      <c r="L8" s="15" t="str">
        <f t="shared" si="1"/>
        <v>INDBGS</v>
      </c>
      <c r="N8" s="14" t="str">
        <f t="shared" si="2"/>
        <v>INDBGS</v>
      </c>
      <c r="P8">
        <f>SUMIF(INDATA!$A$7:$A$52,$AI8,INDATA!E$7:E$52)</f>
        <v>0</v>
      </c>
      <c r="AF8" s="3"/>
      <c r="AG8" s="15" t="s">
        <v>73</v>
      </c>
      <c r="AH8" s="15" t="s">
        <v>226</v>
      </c>
      <c r="AI8" s="15" t="str">
        <f t="shared" si="3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I*</v>
      </c>
      <c r="J9"/>
      <c r="L9" s="15" t="str">
        <f t="shared" si="1"/>
        <v>INDBGL</v>
      </c>
      <c r="M9"/>
      <c r="N9" s="14" t="str">
        <f t="shared" si="2"/>
        <v>INDBGL</v>
      </c>
      <c r="O9"/>
      <c r="P9">
        <f>SUMIF(INDATA!$A$7:$A$52,$AI9,INDATA!E$7:E$52)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74</v>
      </c>
      <c r="AH9" s="15" t="s">
        <v>227</v>
      </c>
      <c r="AI9" s="15" t="str">
        <f t="shared" si="3"/>
        <v>___BGL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I*</v>
      </c>
      <c r="J10"/>
      <c r="L10" s="15" t="str">
        <f t="shared" si="1"/>
        <v>INDBWO</v>
      </c>
      <c r="M10"/>
      <c r="N10" s="14" t="str">
        <f t="shared" si="2"/>
        <v>INDBWO</v>
      </c>
      <c r="O10"/>
      <c r="P10">
        <f>SUMIF(INDATA!$A$7:$A$52,$AI10,INDATA!E$7:E$52)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75</v>
      </c>
      <c r="AH10" s="15" t="s">
        <v>228</v>
      </c>
      <c r="AI10" s="15" t="str">
        <f t="shared" si="3"/>
        <v>___BWO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4"/>
        <v>*</v>
      </c>
      <c r="E11"/>
      <c r="F11"/>
      <c r="G11"/>
      <c r="H11"/>
      <c r="I11" s="14" t="str">
        <f t="shared" si="0"/>
        <v>I*</v>
      </c>
      <c r="J11"/>
      <c r="L11" s="15" t="str">
        <f t="shared" si="1"/>
        <v>INDBPL</v>
      </c>
      <c r="M11"/>
      <c r="N11" s="14" t="str">
        <f t="shared" si="2"/>
        <v>INDBPL</v>
      </c>
      <c r="O11"/>
      <c r="P11">
        <f>SUMIF(INDATA!$A$7:$A$52,$AI11,INDATA!E$7:E$52)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76</v>
      </c>
      <c r="AH11" s="15" t="s">
        <v>229</v>
      </c>
      <c r="AI11" s="15" t="str">
        <f t="shared" si="3"/>
        <v>___BPL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I*</v>
      </c>
      <c r="J12"/>
      <c r="L12" s="15" t="str">
        <f t="shared" si="1"/>
        <v>INDCOH</v>
      </c>
      <c r="M12"/>
      <c r="N12" s="14" t="str">
        <f t="shared" si="2"/>
        <v>INDCOH</v>
      </c>
      <c r="O12"/>
      <c r="P12">
        <f>SUMIF(INDATA!$A$7:$A$52,$AI12,INDATA!E$7:E$52)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77</v>
      </c>
      <c r="AH12" s="15" t="s">
        <v>230</v>
      </c>
      <c r="AI12" s="15" t="str">
        <f t="shared" si="3"/>
        <v>___COH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I*</v>
      </c>
      <c r="J13"/>
      <c r="L13" s="15" t="str">
        <f t="shared" si="1"/>
        <v>INDHTH</v>
      </c>
      <c r="M13"/>
      <c r="N13" s="14" t="str">
        <f t="shared" si="2"/>
        <v>INDHTH</v>
      </c>
      <c r="O13"/>
      <c r="P13">
        <f>SUMIF(INDATA!$A$7:$A$52,$AI13,INDATA!E$7:E$52)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78</v>
      </c>
      <c r="AH13" s="15" t="s">
        <v>231</v>
      </c>
      <c r="AI13" s="15" t="str">
        <f t="shared" si="3"/>
        <v>___HTH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4"/>
        <v>*</v>
      </c>
      <c r="E14"/>
      <c r="F14"/>
      <c r="G14"/>
      <c r="H14"/>
      <c r="I14" s="14" t="str">
        <f t="shared" si="0"/>
        <v>I*</v>
      </c>
      <c r="J14"/>
      <c r="L14" s="15" t="str">
        <f t="shared" si="1"/>
        <v>INDDCO</v>
      </c>
      <c r="M14"/>
      <c r="N14" s="14" t="str">
        <f t="shared" si="2"/>
        <v>INDDCO</v>
      </c>
      <c r="O14"/>
      <c r="P14">
        <f>SUMIF(INDATA!$A$7:$A$52,$AI14,INDATA!E$7:E$52)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79</v>
      </c>
      <c r="AH14" s="15" t="s">
        <v>232</v>
      </c>
      <c r="AI14" s="15" t="str">
        <f t="shared" si="3"/>
        <v>___DCO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4"/>
        <v>FLO_DELIV</v>
      </c>
      <c r="E15"/>
      <c r="F15"/>
      <c r="G15"/>
      <c r="H15"/>
      <c r="I15" s="14" t="str">
        <f t="shared" si="0"/>
        <v>I*</v>
      </c>
      <c r="J15"/>
      <c r="L15" s="15" t="str">
        <f t="shared" si="1"/>
        <v>INDELC</v>
      </c>
      <c r="M15"/>
      <c r="N15" s="14" t="str">
        <f t="shared" si="2"/>
        <v>INDELC</v>
      </c>
      <c r="O15"/>
      <c r="P15">
        <f>SUMIF(INDATA!$A$7:$A$52,$AI15,INDATA!E$7:E$52)</f>
        <v>8.8000000000000005E-3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80</v>
      </c>
      <c r="AH15" s="15" t="s">
        <v>233</v>
      </c>
      <c r="AI15" s="15" t="str">
        <f t="shared" si="3"/>
        <v>___ELC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4"/>
        <v>*</v>
      </c>
      <c r="E16"/>
      <c r="F16"/>
      <c r="G16"/>
      <c r="H16"/>
      <c r="I16" s="14" t="str">
        <f t="shared" si="0"/>
        <v>I*</v>
      </c>
      <c r="J16"/>
      <c r="L16" s="15" t="str">
        <f t="shared" si="1"/>
        <v>INDH2G</v>
      </c>
      <c r="M16"/>
      <c r="N16" s="14" t="str">
        <f t="shared" si="2"/>
        <v>INDH2G</v>
      </c>
      <c r="O16"/>
      <c r="P16">
        <f>SUMIF(INDATA!$A$7:$A$52,$AI16,INDATA!E$7:E$52)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81</v>
      </c>
      <c r="AH16" s="15" t="s">
        <v>234</v>
      </c>
      <c r="AI16" s="15" t="str">
        <f t="shared" si="3"/>
        <v>___H2G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4"/>
        <v>*</v>
      </c>
      <c r="E17"/>
      <c r="F17"/>
      <c r="G17"/>
      <c r="H17"/>
      <c r="I17" s="14" t="str">
        <f t="shared" si="0"/>
        <v>I*</v>
      </c>
      <c r="J17"/>
      <c r="L17" s="15" t="str">
        <f t="shared" si="1"/>
        <v>INDH2L</v>
      </c>
      <c r="M17"/>
      <c r="N17" s="14" t="str">
        <f t="shared" si="2"/>
        <v>INDH2L</v>
      </c>
      <c r="O17"/>
      <c r="P17">
        <f>SUMIF(INDATA!$A$7:$A$52,$AI17,INDATA!E$7:E$52)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82</v>
      </c>
      <c r="AH17" s="15" t="s">
        <v>235</v>
      </c>
      <c r="AI17" s="15" t="str">
        <f t="shared" si="3"/>
        <v>___H2L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4"/>
        <v>*</v>
      </c>
      <c r="E18"/>
      <c r="F18"/>
      <c r="G18"/>
      <c r="H18"/>
      <c r="I18" s="14" t="str">
        <f t="shared" si="0"/>
        <v>I*</v>
      </c>
      <c r="J18"/>
      <c r="L18" s="15" t="str">
        <f t="shared" si="1"/>
        <v>INDLPG</v>
      </c>
      <c r="M18"/>
      <c r="N18" s="14" t="str">
        <f t="shared" si="2"/>
        <v>INDLPG</v>
      </c>
      <c r="O18"/>
      <c r="P18">
        <f>SUMIF(INDATA!$A$7:$A$52,$AI18,INDATA!E$7:E$52)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83</v>
      </c>
      <c r="AH18" s="15" t="s">
        <v>236</v>
      </c>
      <c r="AI18" s="15" t="str">
        <f t="shared" si="3"/>
        <v>___LPG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4"/>
        <v>*</v>
      </c>
      <c r="E19"/>
      <c r="F19"/>
      <c r="G19"/>
      <c r="H19"/>
      <c r="I19" s="14" t="str">
        <f t="shared" si="0"/>
        <v>I*</v>
      </c>
      <c r="J19"/>
      <c r="L19" s="15" t="str">
        <f t="shared" si="1"/>
        <v>INDDGS</v>
      </c>
      <c r="M19"/>
      <c r="N19" s="14" t="str">
        <f t="shared" si="2"/>
        <v>INDDGS</v>
      </c>
      <c r="O19"/>
      <c r="P19">
        <f>SUMIF(INDATA!$A$7:$A$52,$AI19,INDATA!E$7:E$52)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84</v>
      </c>
      <c r="AH19" s="15" t="s">
        <v>237</v>
      </c>
      <c r="AI19" s="15" t="str">
        <f t="shared" si="3"/>
        <v>___DGS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4"/>
        <v>*</v>
      </c>
      <c r="E20"/>
      <c r="F20"/>
      <c r="G20"/>
      <c r="H20"/>
      <c r="I20" s="14" t="str">
        <f t="shared" si="0"/>
        <v>I*</v>
      </c>
      <c r="J20"/>
      <c r="L20" s="15" t="str">
        <f t="shared" si="1"/>
        <v>INDNGS</v>
      </c>
      <c r="M20"/>
      <c r="N20" s="14" t="str">
        <f t="shared" si="2"/>
        <v>INDNGS</v>
      </c>
      <c r="P20">
        <f>SUMIF(INDATA!$A$7:$A$52,$AI20,INDATA!E$7:E$52)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85</v>
      </c>
      <c r="AH20" s="15" t="s">
        <v>238</v>
      </c>
      <c r="AI20" s="15" t="str">
        <f t="shared" si="3"/>
        <v>___NGS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4"/>
        <v>*</v>
      </c>
      <c r="E21"/>
      <c r="F21"/>
      <c r="G21"/>
      <c r="H21"/>
      <c r="I21" s="14" t="str">
        <f t="shared" si="0"/>
        <v>I*</v>
      </c>
      <c r="J21"/>
      <c r="L21" s="15" t="str">
        <f t="shared" si="1"/>
        <v>INDDST</v>
      </c>
      <c r="M21"/>
      <c r="N21" s="14" t="str">
        <f t="shared" si="2"/>
        <v>INDDST</v>
      </c>
      <c r="P21">
        <f>SUMIF(INDATA!$A$7:$A$52,$AI21,INDATA!E$7:E$52)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86</v>
      </c>
      <c r="AH21" s="15" t="s">
        <v>239</v>
      </c>
      <c r="AI21" s="15" t="str">
        <f t="shared" si="3"/>
        <v>___DST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4"/>
        <v>*</v>
      </c>
      <c r="E22"/>
      <c r="F22"/>
      <c r="G22"/>
      <c r="H22"/>
      <c r="I22" s="14" t="str">
        <f t="shared" si="0"/>
        <v>I*</v>
      </c>
      <c r="J22"/>
      <c r="L22" s="15" t="str">
        <f t="shared" si="1"/>
        <v>INDGSL</v>
      </c>
      <c r="M22"/>
      <c r="N22" s="14" t="str">
        <f t="shared" si="2"/>
        <v>INDGSL</v>
      </c>
      <c r="P22">
        <f>SUMIF(INDATA!$A$7:$A$52,$AI22,INDATA!E$7:E$52)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87</v>
      </c>
      <c r="AH22" s="15" t="s">
        <v>240</v>
      </c>
      <c r="AI22" s="15" t="str">
        <f t="shared" si="3"/>
        <v>___GSL</v>
      </c>
      <c r="AJ22" t="str">
        <f>IF(COUNTIF(INDATA!A23:A68,AI22)=1,"ok","MISSING")</f>
        <v>ok</v>
      </c>
    </row>
    <row r="23" spans="1:36" x14ac:dyDescent="0.3">
      <c r="B23" s="13" t="s">
        <v>138</v>
      </c>
      <c r="C23"/>
      <c r="D23" t="str">
        <f t="shared" si="4"/>
        <v>*</v>
      </c>
      <c r="E23"/>
      <c r="F23"/>
      <c r="G23"/>
      <c r="H23"/>
      <c r="I23" s="14" t="str">
        <f t="shared" si="0"/>
        <v>I*</v>
      </c>
      <c r="J23"/>
      <c r="L23" s="15" t="str">
        <f t="shared" si="1"/>
        <v>INDHFO</v>
      </c>
      <c r="M23"/>
      <c r="N23" s="14" t="str">
        <f t="shared" si="2"/>
        <v>INDHFO</v>
      </c>
      <c r="P23">
        <f>SUMIF(INDATA!$A$7:$A$52,$AI23,INDATA!E$7:E$52)</f>
        <v>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G23" s="15" t="s">
        <v>88</v>
      </c>
      <c r="AH23" s="15" t="s">
        <v>241</v>
      </c>
      <c r="AI23" s="15" t="str">
        <f t="shared" ref="AI23:AI26" si="5">"___"&amp;RIGHT(AG23,3)</f>
        <v>___HFO</v>
      </c>
      <c r="AJ23" t="str">
        <f>IF(COUNTIF(INDATA!A24:A69,AI23)=1,"ok","MISSING")</f>
        <v>ok</v>
      </c>
    </row>
    <row r="24" spans="1:36" x14ac:dyDescent="0.3">
      <c r="B24" s="13" t="s">
        <v>138</v>
      </c>
      <c r="C24"/>
      <c r="D24" t="str">
        <f t="shared" si="4"/>
        <v>*</v>
      </c>
      <c r="E24"/>
      <c r="F24"/>
      <c r="G24"/>
      <c r="H24"/>
      <c r="I24" s="14" t="str">
        <f t="shared" si="0"/>
        <v>I*</v>
      </c>
      <c r="J24"/>
      <c r="L24" s="15" t="str">
        <f t="shared" si="1"/>
        <v>INDLFO</v>
      </c>
      <c r="M24"/>
      <c r="N24" s="14" t="str">
        <f t="shared" si="2"/>
        <v>INDLFO</v>
      </c>
      <c r="P24">
        <f>SUMIF(INDATA!$A$7:$A$52,$AI24,INDATA!E$7:E$52)</f>
        <v>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G24" s="15" t="s">
        <v>89</v>
      </c>
      <c r="AH24" s="15" t="s">
        <v>242</v>
      </c>
      <c r="AI24" s="15" t="str">
        <f t="shared" si="5"/>
        <v>___LFO</v>
      </c>
      <c r="AJ24" t="str">
        <f>IF(COUNTIF(INDATA!A25:A70,AI24)=1,"ok","MISSING")</f>
        <v>ok</v>
      </c>
    </row>
    <row r="25" spans="1:36" x14ac:dyDescent="0.3">
      <c r="B25" s="13" t="s">
        <v>138</v>
      </c>
      <c r="C25"/>
      <c r="D25" t="str">
        <f t="shared" si="4"/>
        <v>*</v>
      </c>
      <c r="E25"/>
      <c r="F25"/>
      <c r="G25"/>
      <c r="H25"/>
      <c r="I25" s="14" t="str">
        <f t="shared" si="0"/>
        <v>I*</v>
      </c>
      <c r="J25"/>
      <c r="L25" s="15" t="str">
        <f t="shared" si="1"/>
        <v>INDPEA</v>
      </c>
      <c r="M25"/>
      <c r="N25" s="14" t="str">
        <f t="shared" si="2"/>
        <v>INDPEA</v>
      </c>
      <c r="P25">
        <f>SUMIF(INDATA!$A$7:$A$52,$AI25,INDATA!E$7:E$52)</f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G25" s="15" t="s">
        <v>90</v>
      </c>
      <c r="AH25" s="15" t="s">
        <v>243</v>
      </c>
      <c r="AI25" s="15" t="str">
        <f t="shared" si="5"/>
        <v>___PEA</v>
      </c>
      <c r="AJ25" t="str">
        <f>IF(COUNTIF(INDATA!A26:A71,AI25)=1,"ok","MISSING")</f>
        <v>ok</v>
      </c>
    </row>
    <row r="26" spans="1:36" x14ac:dyDescent="0.3">
      <c r="B26" s="13" t="s">
        <v>138</v>
      </c>
      <c r="C26"/>
      <c r="D26" t="str">
        <f t="shared" si="4"/>
        <v>*</v>
      </c>
      <c r="E26"/>
      <c r="F26"/>
      <c r="G26"/>
      <c r="H26"/>
      <c r="I26" s="14" t="str">
        <f t="shared" si="0"/>
        <v>I*</v>
      </c>
      <c r="J26"/>
      <c r="L26" s="15" t="str">
        <f t="shared" si="1"/>
        <v>INDSOL</v>
      </c>
      <c r="M26"/>
      <c r="N26" s="14" t="str">
        <f t="shared" si="2"/>
        <v>INDSOL</v>
      </c>
      <c r="P26">
        <f>SUMIF(INDATA!$A$7:$A$52,$AI26,INDATA!E$7:E$52)</f>
        <v>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 s="15" t="s">
        <v>91</v>
      </c>
      <c r="AH26" s="15" t="s">
        <v>244</v>
      </c>
      <c r="AI26" s="15" t="str">
        <f t="shared" si="5"/>
        <v>___SOL</v>
      </c>
      <c r="AJ26" t="str">
        <f>IF(COUNTIF(INDATA!A27:A72,AI26)=1,"ok","MISSING")</f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J20"/>
  <sheetViews>
    <sheetView zoomScale="70" zoomScaleNormal="70" workbookViewId="0">
      <selection activeCell="D6" sqref="D6:D19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33203125" style="8" bestFit="1" customWidth="1"/>
    <col min="4" max="4" width="9.3320312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340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M*</v>
      </c>
      <c r="K6" s="3"/>
      <c r="L6" s="15" t="str">
        <f t="shared" ref="L6:L19" si="1">AG6</f>
        <v>MUNAHT</v>
      </c>
      <c r="N6" s="14" t="str">
        <f t="shared" ref="N6:N19" si="2">L6</f>
        <v>MUNAHT</v>
      </c>
      <c r="P6">
        <f>SUMIF(INDATA!$A$7:$A$52,$AI6,INDATA!F$7:F$52)</f>
        <v>0</v>
      </c>
      <c r="AF6" s="3"/>
      <c r="AG6" s="15" t="s">
        <v>168</v>
      </c>
      <c r="AH6" s="15" t="s">
        <v>169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M*</v>
      </c>
      <c r="K7" s="3"/>
      <c r="L7" s="15" t="str">
        <f t="shared" si="1"/>
        <v>MUNBFW</v>
      </c>
      <c r="N7" s="14" t="str">
        <f t="shared" si="2"/>
        <v>MUNBFW</v>
      </c>
      <c r="P7">
        <f>SUMIF(INDATA!$A$7:$A$52,$AI7,INDATA!F$7:F$52)</f>
        <v>0</v>
      </c>
      <c r="AF7" s="3"/>
      <c r="AG7" s="15" t="s">
        <v>170</v>
      </c>
      <c r="AH7" s="15" t="s">
        <v>171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M*</v>
      </c>
      <c r="K8" s="3"/>
      <c r="L8" s="15" t="str">
        <f t="shared" si="1"/>
        <v>MUNBGS</v>
      </c>
      <c r="N8" s="14" t="str">
        <f t="shared" si="2"/>
        <v>MUNBGS</v>
      </c>
      <c r="P8">
        <f>SUMIF(INDATA!$A$7:$A$52,$AI8,INDATA!F$7:F$52)</f>
        <v>0</v>
      </c>
      <c r="AF8" s="3"/>
      <c r="AG8" s="15" t="s">
        <v>172</v>
      </c>
      <c r="AH8" s="15" t="s">
        <v>173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M*</v>
      </c>
      <c r="J9"/>
      <c r="L9" s="15" t="str">
        <f t="shared" si="1"/>
        <v>MUNBPL</v>
      </c>
      <c r="M9"/>
      <c r="N9" s="14" t="str">
        <f t="shared" si="2"/>
        <v>MUNBPL</v>
      </c>
      <c r="O9"/>
      <c r="P9">
        <f>SUMIF(INDATA!$A$7:$A$52,$AI9,INDATA!F$7:F$52)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174</v>
      </c>
      <c r="AH9" s="15" t="s">
        <v>175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M*</v>
      </c>
      <c r="J10"/>
      <c r="L10" s="15" t="str">
        <f t="shared" si="1"/>
        <v>MUNCOA</v>
      </c>
      <c r="M10"/>
      <c r="N10" s="14" t="str">
        <f t="shared" si="2"/>
        <v>MUNCOA</v>
      </c>
      <c r="O10"/>
      <c r="P10">
        <f>SUMIF(INDATA!$A$7:$A$52,$AI10,INDATA!F$7:F$52)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176</v>
      </c>
      <c r="AH10" s="15" t="s">
        <v>177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M*</v>
      </c>
      <c r="J11"/>
      <c r="L11" s="15" t="str">
        <f t="shared" si="1"/>
        <v>MUNDST</v>
      </c>
      <c r="M11"/>
      <c r="N11" s="14" t="str">
        <f t="shared" si="2"/>
        <v>MUNDST</v>
      </c>
      <c r="O11"/>
      <c r="P11">
        <f>SUMIF(INDATA!$A$7:$A$52,$AI11,INDATA!F$7:F$52)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178</v>
      </c>
      <c r="AH11" s="15" t="s">
        <v>179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M*</v>
      </c>
      <c r="J12"/>
      <c r="L12" s="15" t="str">
        <f t="shared" si="1"/>
        <v>MUNELC</v>
      </c>
      <c r="M12"/>
      <c r="N12" s="14" t="str">
        <f t="shared" si="2"/>
        <v>MUNELC</v>
      </c>
      <c r="O12"/>
      <c r="P12">
        <f>SUMIF(INDATA!$A$7:$A$52,$AI12,INDATA!F$7:F$52)</f>
        <v>6.5300000000000002E-3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180</v>
      </c>
      <c r="AH12" s="15" t="s">
        <v>181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M*</v>
      </c>
      <c r="J13"/>
      <c r="L13" s="15" t="str">
        <f t="shared" si="1"/>
        <v>MUNGAS</v>
      </c>
      <c r="M13"/>
      <c r="N13" s="14" t="str">
        <f t="shared" si="2"/>
        <v>MUNGAS</v>
      </c>
      <c r="O13"/>
      <c r="P13">
        <f>SUMIF(INDATA!$A$7:$A$52,$AI13,INDATA!F$7:F$52)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182</v>
      </c>
      <c r="AH13" s="15" t="s">
        <v>183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M*</v>
      </c>
      <c r="J14"/>
      <c r="L14" s="15" t="str">
        <f t="shared" si="1"/>
        <v>MUNGEO</v>
      </c>
      <c r="M14"/>
      <c r="N14" s="14" t="str">
        <f t="shared" si="2"/>
        <v>MUNGEO</v>
      </c>
      <c r="O14"/>
      <c r="P14">
        <f>SUMIF(INDATA!$A$7:$A$52,$AI14,INDATA!F$7:F$52)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184</v>
      </c>
      <c r="AH14" s="15" t="s">
        <v>185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M*</v>
      </c>
      <c r="J15"/>
      <c r="L15" s="15" t="str">
        <f t="shared" si="1"/>
        <v>MUNHTH</v>
      </c>
      <c r="M15"/>
      <c r="N15" s="14" t="str">
        <f t="shared" si="2"/>
        <v>MUNHTH</v>
      </c>
      <c r="O15"/>
      <c r="P15">
        <f>SUMIF(INDATA!$A$7:$A$52,$AI15,INDATA!F$7:F$52)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186</v>
      </c>
      <c r="AH15" s="15" t="s">
        <v>187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M*</v>
      </c>
      <c r="J16"/>
      <c r="L16" s="15" t="str">
        <f t="shared" si="1"/>
        <v>MUNLPG</v>
      </c>
      <c r="M16"/>
      <c r="N16" s="14" t="str">
        <f t="shared" si="2"/>
        <v>MUNLPG</v>
      </c>
      <c r="O16"/>
      <c r="P16">
        <f>SUMIF(INDATA!$A$7:$A$52,$AI16,INDATA!F$7:F$52)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188</v>
      </c>
      <c r="AH16" s="15" t="s">
        <v>189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M*</v>
      </c>
      <c r="J17"/>
      <c r="L17" s="15" t="str">
        <f t="shared" si="1"/>
        <v>MUNCOO</v>
      </c>
      <c r="M17"/>
      <c r="N17" s="14" t="str">
        <f t="shared" si="2"/>
        <v>MUNCOO</v>
      </c>
      <c r="O17"/>
      <c r="P17">
        <f>SUMIF(INDATA!$A$7:$A$52,$AI17,INDATA!F$7:F$52)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190</v>
      </c>
      <c r="AH17" s="15" t="s">
        <v>191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M*</v>
      </c>
      <c r="J18"/>
      <c r="L18" s="15" t="str">
        <f t="shared" si="1"/>
        <v>MUNOIL</v>
      </c>
      <c r="M18"/>
      <c r="N18" s="14" t="str">
        <f t="shared" si="2"/>
        <v>MUNOIL</v>
      </c>
      <c r="O18"/>
      <c r="P18">
        <f>SUMIF(INDATA!$A$7:$A$52,$AI18,INDATA!F$7:F$52)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192</v>
      </c>
      <c r="AH18" s="15" t="s">
        <v>193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M*</v>
      </c>
      <c r="J19"/>
      <c r="L19" s="15" t="str">
        <f t="shared" si="1"/>
        <v>MUNSOL</v>
      </c>
      <c r="M19"/>
      <c r="N19" s="14" t="str">
        <f t="shared" si="2"/>
        <v>MUNSOL</v>
      </c>
      <c r="O19"/>
      <c r="P19">
        <f>SUMIF(INDATA!$A$7:$A$52,$AI19,INDATA!F$7:F$52)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194</v>
      </c>
      <c r="AH19" s="15" t="s">
        <v>195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AJ19"/>
  <sheetViews>
    <sheetView workbookViewId="0">
      <selection activeCell="E14" sqref="E1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9.88671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9.4414062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346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FLO_DELIV</v>
      </c>
      <c r="I6" s="14" t="str">
        <f>LEFT(L6,1)&amp;"*"</f>
        <v>P*</v>
      </c>
      <c r="K6" s="3"/>
      <c r="L6" s="15" t="str">
        <f>AG6</f>
        <v>PLGELC</v>
      </c>
      <c r="N6" s="14" t="str">
        <f>L6</f>
        <v>PLGELC</v>
      </c>
      <c r="P6">
        <f>SUMIF(INDATA!$A$7:$A$52,$AI6,INDATA!G$7:G$52)</f>
        <v>6.1999999999999998E-3</v>
      </c>
      <c r="AF6" s="3"/>
      <c r="AG6" s="15" t="s">
        <v>107</v>
      </c>
      <c r="AH6" s="15" t="s">
        <v>108</v>
      </c>
      <c r="AI6" s="15" t="str">
        <f>"___"&amp;RIGHT(AG6,3)</f>
        <v>___ELC</v>
      </c>
      <c r="AJ6" t="str">
        <f>IF(COUNTIF(INDATA!A7:A52,AI6)=1,"ok","MISSING")</f>
        <v>ok</v>
      </c>
    </row>
    <row r="7" spans="1:36" x14ac:dyDescent="0.3">
      <c r="C7" s="3"/>
      <c r="D7"/>
      <c r="H7" s="3"/>
    </row>
    <row r="8" spans="1:36" x14ac:dyDescent="0.3">
      <c r="C8" s="3"/>
      <c r="D8"/>
      <c r="H8" s="3"/>
    </row>
    <row r="9" spans="1:36" x14ac:dyDescent="0.3">
      <c r="C9" s="3"/>
      <c r="D9"/>
      <c r="H9" s="3"/>
    </row>
    <row r="10" spans="1:36" x14ac:dyDescent="0.3">
      <c r="C10" s="3"/>
      <c r="D10"/>
      <c r="H10" s="3"/>
    </row>
    <row r="11" spans="1:36" x14ac:dyDescent="0.3">
      <c r="C11" s="3"/>
      <c r="D11"/>
      <c r="H11" s="3"/>
    </row>
    <row r="12" spans="1:36" x14ac:dyDescent="0.3">
      <c r="C12" s="3"/>
      <c r="D12"/>
      <c r="H12" s="3"/>
    </row>
    <row r="13" spans="1:36" x14ac:dyDescent="0.3">
      <c r="C13" s="3"/>
      <c r="D13"/>
      <c r="H13" s="3"/>
    </row>
    <row r="14" spans="1:36" x14ac:dyDescent="0.3">
      <c r="D14"/>
    </row>
    <row r="15" spans="1:36" x14ac:dyDescent="0.3">
      <c r="D15"/>
    </row>
    <row r="16" spans="1:3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72C4"/>
  </sheetPr>
  <dimension ref="A1:AJ19"/>
  <sheetViews>
    <sheetView zoomScale="80" zoomScaleNormal="80" workbookViewId="0">
      <selection activeCell="B4" sqref="B4"/>
    </sheetView>
  </sheetViews>
  <sheetFormatPr defaultColWidth="8.6640625" defaultRowHeight="14.4" x14ac:dyDescent="0.3"/>
  <cols>
    <col min="1" max="1" width="9.44140625" style="2" customWidth="1"/>
    <col min="2" max="2" width="25.44140625" style="2" customWidth="1"/>
    <col min="3" max="3" width="8.21875" style="2" bestFit="1" customWidth="1"/>
    <col min="4" max="4" width="10.6640625" style="2" bestFit="1" customWidth="1"/>
    <col min="5" max="5" width="9.5546875" style="2" bestFit="1" customWidth="1"/>
    <col min="6" max="6" width="11.44140625" style="2" bestFit="1" customWidth="1"/>
    <col min="7" max="7" width="11.33203125" style="2" bestFit="1" customWidth="1"/>
    <col min="8" max="8" width="9.44140625" style="2" customWidth="1"/>
    <col min="9" max="9" width="7.44140625" style="2" bestFit="1" customWidth="1"/>
    <col min="10" max="10" width="10.5546875" style="2" bestFit="1" customWidth="1"/>
    <col min="11" max="15" width="8.6640625" style="2"/>
    <col min="16" max="16" width="8.6640625" style="2" customWidth="1"/>
    <col min="17" max="31" width="8.6640625" style="2" hidden="1" customWidth="1"/>
    <col min="32" max="33" width="8.6640625" style="2"/>
    <col min="34" max="34" width="14.109375" style="2" bestFit="1" customWidth="1"/>
    <col min="35" max="16384" width="8.6640625" style="2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347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FLO_DELIV</v>
      </c>
      <c r="I6" s="14" t="s">
        <v>245</v>
      </c>
      <c r="K6" s="3"/>
      <c r="L6" s="15" t="str">
        <f>AG6</f>
        <v>SUPELC</v>
      </c>
      <c r="N6" s="14" t="str">
        <f>L6</f>
        <v>SUPELC</v>
      </c>
      <c r="P6">
        <f>SUMIF(INDATA!$A$7:$A$52,$AI6,INDATA!I$7:I$52)</f>
        <v>5.4999999999999997E-3</v>
      </c>
      <c r="AF6" s="2"/>
      <c r="AG6" s="15" t="s">
        <v>6</v>
      </c>
      <c r="AH6" s="15" t="s">
        <v>8</v>
      </c>
      <c r="AI6" s="15" t="str">
        <f>"___"&amp;RIGHT(AG6,3)</f>
        <v>___ELC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" si="0">IF(P7&gt;0,"FLO_DELIV","*")</f>
        <v>*</v>
      </c>
      <c r="I7" s="14" t="s">
        <v>245</v>
      </c>
      <c r="K7" s="3"/>
      <c r="L7" s="15" t="str">
        <f>AG7</f>
        <v>SUPHTH</v>
      </c>
      <c r="N7" s="14" t="str">
        <f>L7</f>
        <v>SUPHTH</v>
      </c>
      <c r="P7">
        <f>SUMIF(INDATA!$A$7:$A$52,$AI7,INDATA!I$7:I$52)</f>
        <v>0</v>
      </c>
      <c r="AF7" s="2"/>
      <c r="AG7" s="15" t="s">
        <v>7</v>
      </c>
      <c r="AH7" s="15" t="s">
        <v>9</v>
      </c>
      <c r="AI7" s="15" t="str">
        <f>"___"&amp;RIGHT(AG7,3)</f>
        <v>___HTH</v>
      </c>
      <c r="AJ7" t="str">
        <f>IF(COUNTIF(INDATA!A8:A53,AI7)=1,"ok","MISSING")</f>
        <v>ok</v>
      </c>
    </row>
    <row r="8" spans="1:36" customFormat="1" x14ac:dyDescent="0.3"/>
    <row r="9" spans="1:36" x14ac:dyDescent="0.3">
      <c r="D9"/>
    </row>
    <row r="10" spans="1:36" x14ac:dyDescent="0.3">
      <c r="D10"/>
    </row>
    <row r="11" spans="1:36" x14ac:dyDescent="0.3">
      <c r="D11"/>
    </row>
    <row r="12" spans="1:36" x14ac:dyDescent="0.3">
      <c r="D12"/>
    </row>
    <row r="13" spans="1:36" x14ac:dyDescent="0.3">
      <c r="D13"/>
    </row>
    <row r="14" spans="1:36" x14ac:dyDescent="0.3">
      <c r="D14"/>
    </row>
    <row r="15" spans="1:36" x14ac:dyDescent="0.3">
      <c r="D15"/>
    </row>
    <row r="16" spans="1:3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J26"/>
  <sheetViews>
    <sheetView zoomScale="70" zoomScaleNormal="70" workbookViewId="0">
      <selection activeCell="B5" sqref="B5"/>
    </sheetView>
  </sheetViews>
  <sheetFormatPr defaultColWidth="8.5546875" defaultRowHeight="14.4" x14ac:dyDescent="0.3"/>
  <cols>
    <col min="1" max="1" width="8.5546875" style="3"/>
    <col min="2" max="2" width="12.44140625" style="3" bestFit="1" customWidth="1"/>
    <col min="3" max="3" width="10.77734375" style="8" bestFit="1" customWidth="1"/>
    <col min="4" max="4" width="11.21875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48.886718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342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19" si="0">LEFT(L6,1)&amp;"*"</f>
        <v>R*</v>
      </c>
      <c r="K6" s="3"/>
      <c r="L6" s="15" t="str">
        <f t="shared" ref="L6:L19" si="1">AG6</f>
        <v>RSDAHT</v>
      </c>
      <c r="N6" s="14" t="str">
        <f t="shared" ref="N6:N19" si="2">L6</f>
        <v>RSDAHT</v>
      </c>
      <c r="P6">
        <f>SUMIF(INDATA!$A$7:$A$52,$AI6,INDATA!H$7:H$52)</f>
        <v>0</v>
      </c>
      <c r="AF6" s="3"/>
      <c r="AG6" s="15" t="s">
        <v>196</v>
      </c>
      <c r="AH6" s="15" t="s">
        <v>197</v>
      </c>
      <c r="AI6" s="15" t="str">
        <f>"___"&amp;RIGHT(AG6,3)</f>
        <v>___AHT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19" si="3">IF(P7&gt;0,"FLO_DELIV","*")</f>
        <v>*</v>
      </c>
      <c r="I7" s="14" t="str">
        <f t="shared" si="0"/>
        <v>R*</v>
      </c>
      <c r="K7" s="3"/>
      <c r="L7" s="15" t="str">
        <f t="shared" si="1"/>
        <v>RSDBFW</v>
      </c>
      <c r="N7" s="14" t="str">
        <f t="shared" si="2"/>
        <v>RSDBFW</v>
      </c>
      <c r="P7">
        <f>SUMIF(INDATA!$A$7:$A$52,$AI7,INDATA!H$7:H$52)</f>
        <v>0</v>
      </c>
      <c r="AF7" s="3"/>
      <c r="AG7" s="15" t="s">
        <v>198</v>
      </c>
      <c r="AH7" s="15" t="s">
        <v>199</v>
      </c>
      <c r="AI7" s="15" t="str">
        <f t="shared" ref="AI7:AI19" si="4">"___"&amp;RIGHT(AG7,3)</f>
        <v>___BFW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3"/>
        <v>*</v>
      </c>
      <c r="I8" s="14" t="str">
        <f t="shared" si="0"/>
        <v>R*</v>
      </c>
      <c r="K8" s="3"/>
      <c r="L8" s="15" t="str">
        <f t="shared" si="1"/>
        <v>RSDBGS</v>
      </c>
      <c r="N8" s="14" t="str">
        <f t="shared" si="2"/>
        <v>RSDBGS</v>
      </c>
      <c r="P8">
        <f>SUMIF(INDATA!$A$7:$A$52,$AI8,INDATA!H$7:H$52)</f>
        <v>0</v>
      </c>
      <c r="AF8" s="3"/>
      <c r="AG8" s="15" t="s">
        <v>200</v>
      </c>
      <c r="AH8" s="15" t="s">
        <v>201</v>
      </c>
      <c r="AI8" s="15" t="str">
        <f t="shared" si="4"/>
        <v>___BGS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3"/>
        <v>*</v>
      </c>
      <c r="E9"/>
      <c r="F9"/>
      <c r="G9"/>
      <c r="H9"/>
      <c r="I9" s="14" t="str">
        <f t="shared" si="0"/>
        <v>R*</v>
      </c>
      <c r="J9"/>
      <c r="L9" s="15" t="str">
        <f t="shared" si="1"/>
        <v>RSDBPL</v>
      </c>
      <c r="M9"/>
      <c r="N9" s="14" t="str">
        <f t="shared" si="2"/>
        <v>RSDBPL</v>
      </c>
      <c r="O9"/>
      <c r="P9">
        <f>SUMIF(INDATA!$A$7:$A$52,$AI9,INDATA!H$7:H$52)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202</v>
      </c>
      <c r="AH9" s="15" t="s">
        <v>203</v>
      </c>
      <c r="AI9" s="15" t="str">
        <f t="shared" si="4"/>
        <v>___BPL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3"/>
        <v>*</v>
      </c>
      <c r="E10"/>
      <c r="F10"/>
      <c r="G10"/>
      <c r="H10"/>
      <c r="I10" s="14" t="str">
        <f t="shared" si="0"/>
        <v>R*</v>
      </c>
      <c r="J10"/>
      <c r="L10" s="15" t="str">
        <f t="shared" si="1"/>
        <v>RSDCOA</v>
      </c>
      <c r="M10"/>
      <c r="N10" s="14" t="str">
        <f t="shared" si="2"/>
        <v>RSDCOA</v>
      </c>
      <c r="O10"/>
      <c r="P10">
        <f>SUMIF(INDATA!$A$7:$A$52,$AI10,INDATA!H$7:H$52)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204</v>
      </c>
      <c r="AH10" s="15" t="s">
        <v>205</v>
      </c>
      <c r="AI10" s="15" t="str">
        <f t="shared" si="4"/>
        <v>___COA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3"/>
        <v>*</v>
      </c>
      <c r="E11"/>
      <c r="F11"/>
      <c r="G11"/>
      <c r="H11"/>
      <c r="I11" s="14" t="str">
        <f t="shared" si="0"/>
        <v>R*</v>
      </c>
      <c r="J11"/>
      <c r="L11" s="15" t="str">
        <f t="shared" si="1"/>
        <v>RSDDST</v>
      </c>
      <c r="M11"/>
      <c r="N11" s="14" t="str">
        <f t="shared" si="2"/>
        <v>RSDDST</v>
      </c>
      <c r="O11"/>
      <c r="P11">
        <f>SUMIF(INDATA!$A$7:$A$52,$AI11,INDATA!H$7:H$52)</f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206</v>
      </c>
      <c r="AH11" s="15" t="s">
        <v>207</v>
      </c>
      <c r="AI11" s="15" t="str">
        <f t="shared" si="4"/>
        <v>___DST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3"/>
        <v>FLO_DELIV</v>
      </c>
      <c r="E12"/>
      <c r="F12"/>
      <c r="G12"/>
      <c r="H12"/>
      <c r="I12" s="14" t="str">
        <f t="shared" si="0"/>
        <v>R*</v>
      </c>
      <c r="J12"/>
      <c r="L12" s="15" t="str">
        <f t="shared" si="1"/>
        <v>RSDELC</v>
      </c>
      <c r="M12"/>
      <c r="N12" s="14" t="str">
        <f t="shared" si="2"/>
        <v>RSDELC</v>
      </c>
      <c r="O12"/>
      <c r="P12">
        <f>SUMIF(INDATA!$A$7:$A$52,$AI12,INDATA!H$7:H$52)</f>
        <v>5.4999999999999997E-3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208</v>
      </c>
      <c r="AH12" s="15" t="s">
        <v>209</v>
      </c>
      <c r="AI12" s="15" t="str">
        <f t="shared" si="4"/>
        <v>___ELC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3"/>
        <v>*</v>
      </c>
      <c r="E13"/>
      <c r="F13"/>
      <c r="G13"/>
      <c r="H13"/>
      <c r="I13" s="14" t="str">
        <f t="shared" si="0"/>
        <v>R*</v>
      </c>
      <c r="J13"/>
      <c r="L13" s="15" t="str">
        <f t="shared" si="1"/>
        <v>RSDGAS</v>
      </c>
      <c r="M13"/>
      <c r="N13" s="14" t="str">
        <f t="shared" si="2"/>
        <v>RSDGAS</v>
      </c>
      <c r="O13"/>
      <c r="P13">
        <f>SUMIF(INDATA!$A$7:$A$52,$AI13,INDATA!H$7:H$52)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210</v>
      </c>
      <c r="AH13" s="15" t="s">
        <v>211</v>
      </c>
      <c r="AI13" s="15" t="str">
        <f t="shared" si="4"/>
        <v>___GAS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3"/>
        <v>*</v>
      </c>
      <c r="E14"/>
      <c r="F14"/>
      <c r="G14"/>
      <c r="H14"/>
      <c r="I14" s="14" t="str">
        <f t="shared" si="0"/>
        <v>R*</v>
      </c>
      <c r="J14"/>
      <c r="L14" s="15" t="str">
        <f t="shared" si="1"/>
        <v>RSDGEO</v>
      </c>
      <c r="M14"/>
      <c r="N14" s="14" t="str">
        <f t="shared" si="2"/>
        <v>RSDGEO</v>
      </c>
      <c r="O14"/>
      <c r="P14">
        <f>SUMIF(INDATA!$A$7:$A$52,$AI14,INDATA!H$7:H$52)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212</v>
      </c>
      <c r="AH14" s="15" t="s">
        <v>213</v>
      </c>
      <c r="AI14" s="15" t="str">
        <f t="shared" si="4"/>
        <v>___GEO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3"/>
        <v>*</v>
      </c>
      <c r="E15"/>
      <c r="F15"/>
      <c r="G15"/>
      <c r="H15"/>
      <c r="I15" s="14" t="str">
        <f t="shared" si="0"/>
        <v>R*</v>
      </c>
      <c r="J15"/>
      <c r="L15" s="15" t="str">
        <f t="shared" si="1"/>
        <v>RSDHTH</v>
      </c>
      <c r="M15"/>
      <c r="N15" s="14" t="str">
        <f t="shared" si="2"/>
        <v>RSDHTH</v>
      </c>
      <c r="O15"/>
      <c r="P15">
        <f>SUMIF(INDATA!$A$7:$A$52,$AI15,INDATA!H$7:H$52)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214</v>
      </c>
      <c r="AH15" s="15" t="s">
        <v>215</v>
      </c>
      <c r="AI15" s="15" t="str">
        <f t="shared" si="4"/>
        <v>___HTH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3"/>
        <v>*</v>
      </c>
      <c r="E16"/>
      <c r="F16"/>
      <c r="G16"/>
      <c r="H16"/>
      <c r="I16" s="14" t="str">
        <f t="shared" si="0"/>
        <v>R*</v>
      </c>
      <c r="J16"/>
      <c r="L16" s="15" t="str">
        <f t="shared" si="1"/>
        <v>RSDLPG</v>
      </c>
      <c r="M16"/>
      <c r="N16" s="14" t="str">
        <f t="shared" si="2"/>
        <v>RSDLPG</v>
      </c>
      <c r="O16"/>
      <c r="P16">
        <f>SUMIF(INDATA!$A$7:$A$52,$AI16,INDATA!H$7:H$52)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216</v>
      </c>
      <c r="AH16" s="15" t="s">
        <v>217</v>
      </c>
      <c r="AI16" s="15" t="str">
        <f t="shared" si="4"/>
        <v>___LPG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3"/>
        <v>*</v>
      </c>
      <c r="E17"/>
      <c r="F17"/>
      <c r="G17"/>
      <c r="H17"/>
      <c r="I17" s="14" t="str">
        <f t="shared" si="0"/>
        <v>R*</v>
      </c>
      <c r="J17"/>
      <c r="L17" s="15" t="str">
        <f t="shared" si="1"/>
        <v>RSDCOO</v>
      </c>
      <c r="M17"/>
      <c r="N17" s="14" t="str">
        <f t="shared" si="2"/>
        <v>RSDCOO</v>
      </c>
      <c r="O17"/>
      <c r="P17">
        <f>SUMIF(INDATA!$A$7:$A$52,$AI17,INDATA!H$7:H$52)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218</v>
      </c>
      <c r="AH17" s="15" t="s">
        <v>219</v>
      </c>
      <c r="AI17" s="15" t="str">
        <f t="shared" si="4"/>
        <v>___COO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3"/>
        <v>*</v>
      </c>
      <c r="E18"/>
      <c r="F18"/>
      <c r="G18"/>
      <c r="H18"/>
      <c r="I18" s="14" t="str">
        <f t="shared" si="0"/>
        <v>R*</v>
      </c>
      <c r="J18"/>
      <c r="L18" s="15" t="str">
        <f t="shared" si="1"/>
        <v>RSDOIL</v>
      </c>
      <c r="M18"/>
      <c r="N18" s="14" t="str">
        <f t="shared" si="2"/>
        <v>RSDOIL</v>
      </c>
      <c r="O18"/>
      <c r="P18">
        <f>SUMIF(INDATA!$A$7:$A$52,$AI18,INDATA!H$7:H$52)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220</v>
      </c>
      <c r="AH18" s="15" t="s">
        <v>221</v>
      </c>
      <c r="AI18" s="15" t="str">
        <f t="shared" si="4"/>
        <v>___OIL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3"/>
        <v>*</v>
      </c>
      <c r="E19"/>
      <c r="F19"/>
      <c r="G19"/>
      <c r="H19"/>
      <c r="I19" s="14" t="str">
        <f t="shared" si="0"/>
        <v>R*</v>
      </c>
      <c r="J19"/>
      <c r="L19" s="15" t="str">
        <f t="shared" si="1"/>
        <v>RSDSOL</v>
      </c>
      <c r="M19"/>
      <c r="N19" s="14" t="str">
        <f t="shared" si="2"/>
        <v>RSDSOL</v>
      </c>
      <c r="O19"/>
      <c r="P19">
        <f>SUMIF(INDATA!$A$7:$A$52,$AI19,INDATA!H$7:H$52)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222</v>
      </c>
      <c r="AH19" s="15" t="s">
        <v>223</v>
      </c>
      <c r="AI19" s="15" t="str">
        <f t="shared" si="4"/>
        <v>___SOL</v>
      </c>
      <c r="AJ19" t="str">
        <f>IF(COUNTIF(INDATA!A20:A65,AI19)=1,"ok","MISSING")</f>
        <v>ok</v>
      </c>
    </row>
    <row r="20" spans="1:36" x14ac:dyDescent="0.3">
      <c r="C20" s="3"/>
      <c r="H20" s="3"/>
    </row>
    <row r="21" spans="1:36" x14ac:dyDescent="0.3">
      <c r="C21" s="3"/>
      <c r="H21" s="3"/>
    </row>
    <row r="22" spans="1:36" x14ac:dyDescent="0.3">
      <c r="C22" s="3"/>
      <c r="H22" s="3"/>
    </row>
    <row r="23" spans="1:36" x14ac:dyDescent="0.3">
      <c r="C23" s="3"/>
      <c r="H23" s="3"/>
    </row>
    <row r="24" spans="1:36" x14ac:dyDescent="0.3">
      <c r="C24" s="3"/>
      <c r="H24" s="3"/>
    </row>
    <row r="25" spans="1:36" x14ac:dyDescent="0.3">
      <c r="C25" s="3"/>
      <c r="H25" s="3"/>
    </row>
    <row r="26" spans="1:36" x14ac:dyDescent="0.3">
      <c r="C26" s="3"/>
      <c r="H2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J22"/>
  <sheetViews>
    <sheetView workbookViewId="0">
      <selection activeCell="B4" sqref="B4"/>
    </sheetView>
  </sheetViews>
  <sheetFormatPr defaultColWidth="8.5546875" defaultRowHeight="14.4" x14ac:dyDescent="0.3"/>
  <cols>
    <col min="1" max="1" width="8.5546875" style="3"/>
    <col min="2" max="2" width="9.44140625" style="3" customWidth="1"/>
    <col min="3" max="3" width="8.109375" style="8" bestFit="1" customWidth="1"/>
    <col min="4" max="4" width="10" style="3" bestFit="1" customWidth="1"/>
    <col min="5" max="6" width="8.5546875" style="3"/>
    <col min="7" max="7" width="10.33203125" style="3" bestFit="1" customWidth="1"/>
    <col min="8" max="8" width="8.5546875" style="6"/>
    <col min="9" max="9" width="9.44140625" style="3" bestFit="1" customWidth="1"/>
    <col min="10" max="10" width="8.5546875" style="3"/>
    <col min="11" max="11" width="11.44140625" style="3" bestFit="1" customWidth="1"/>
    <col min="12" max="12" width="37.5546875" style="3" bestFit="1" customWidth="1"/>
    <col min="13" max="13" width="8.5546875" style="3"/>
    <col min="14" max="14" width="11.5546875" style="3" bestFit="1" customWidth="1"/>
    <col min="15" max="15" width="8.5546875" style="3"/>
    <col min="16" max="16" width="10" style="3" customWidth="1"/>
    <col min="17" max="31" width="0.109375" style="3" hidden="1" customWidth="1"/>
    <col min="32" max="32" width="8.5546875" style="3"/>
    <col min="33" max="33" width="9.33203125" style="3" bestFit="1" customWidth="1"/>
    <col min="34" max="34" width="30.109375" style="3" bestFit="1" customWidth="1"/>
    <col min="35" max="16384" width="8.5546875" style="3"/>
  </cols>
  <sheetData>
    <row r="1" spans="1:36" customFormat="1" x14ac:dyDescent="0.3">
      <c r="A1" s="1" t="s">
        <v>139</v>
      </c>
    </row>
    <row r="2" spans="1:36" customFormat="1" x14ac:dyDescent="0.3">
      <c r="A2" s="1"/>
      <c r="B2" t="s">
        <v>343</v>
      </c>
    </row>
    <row r="3" spans="1:36" customFormat="1" x14ac:dyDescent="0.3"/>
    <row r="4" spans="1:36" customFormat="1" x14ac:dyDescent="0.3">
      <c r="B4" s="9" t="str">
        <f>IF(LOOKUP(B2,INDATA!$C$4:$K$4,INDATA!$C$5:$K$5),"~TFM_INS","Not in use")</f>
        <v>~TFM_INS</v>
      </c>
    </row>
    <row r="5" spans="1:36" customFormat="1" x14ac:dyDescent="0.3">
      <c r="B5" s="10" t="s">
        <v>109</v>
      </c>
      <c r="C5" s="11" t="s">
        <v>0</v>
      </c>
      <c r="D5" s="11" t="s">
        <v>110</v>
      </c>
      <c r="E5" s="11" t="s">
        <v>111</v>
      </c>
      <c r="F5" s="11" t="s">
        <v>112</v>
      </c>
      <c r="G5" s="11" t="s">
        <v>113</v>
      </c>
      <c r="H5" s="11" t="s">
        <v>114</v>
      </c>
      <c r="I5" s="11" t="s">
        <v>115</v>
      </c>
      <c r="J5" s="11" t="s">
        <v>116</v>
      </c>
      <c r="K5" s="11" t="s">
        <v>117</v>
      </c>
      <c r="L5" s="11" t="s">
        <v>118</v>
      </c>
      <c r="M5" s="11" t="s">
        <v>119</v>
      </c>
      <c r="N5" s="11" t="s">
        <v>120</v>
      </c>
      <c r="O5" s="11" t="s">
        <v>121</v>
      </c>
      <c r="P5" s="11" t="s">
        <v>122</v>
      </c>
      <c r="Q5" s="11" t="s">
        <v>123</v>
      </c>
      <c r="R5" s="11" t="s">
        <v>124</v>
      </c>
      <c r="S5" s="11" t="s">
        <v>125</v>
      </c>
      <c r="T5" s="11" t="s">
        <v>126</v>
      </c>
      <c r="U5" s="11" t="s">
        <v>127</v>
      </c>
      <c r="V5" s="11" t="s">
        <v>128</v>
      </c>
      <c r="W5" s="11" t="s">
        <v>129</v>
      </c>
      <c r="X5" s="11" t="s">
        <v>130</v>
      </c>
      <c r="Y5" s="11" t="s">
        <v>131</v>
      </c>
      <c r="Z5" s="11" t="s">
        <v>132</v>
      </c>
      <c r="AA5" s="11" t="s">
        <v>133</v>
      </c>
      <c r="AB5" s="11" t="s">
        <v>134</v>
      </c>
      <c r="AC5" s="11" t="s">
        <v>135</v>
      </c>
      <c r="AD5" s="11" t="s">
        <v>136</v>
      </c>
      <c r="AE5" s="12" t="s">
        <v>137</v>
      </c>
    </row>
    <row r="6" spans="1:36" customFormat="1" x14ac:dyDescent="0.3">
      <c r="B6" s="13" t="s">
        <v>138</v>
      </c>
      <c r="D6" t="str">
        <f>IF(P6&gt;0,"FLO_DELIV","*")</f>
        <v>*</v>
      </c>
      <c r="I6" s="14" t="str">
        <f t="shared" ref="I6:I22" si="0">LEFT(L6,1)&amp;"*"</f>
        <v>T*</v>
      </c>
      <c r="K6" s="3"/>
      <c r="L6" s="15" t="str">
        <f t="shared" ref="L6:L22" si="1">AG6</f>
        <v>TRABDL</v>
      </c>
      <c r="N6" s="14" t="str">
        <f t="shared" ref="N6:N22" si="2">L6</f>
        <v>TRABDL</v>
      </c>
      <c r="P6">
        <f>SUMIF(INDATA!$A$7:$A$52,$AI6,INDATA!J$7:J$52)</f>
        <v>0</v>
      </c>
      <c r="AF6" s="3"/>
      <c r="AG6" s="15" t="s">
        <v>246</v>
      </c>
      <c r="AH6" s="15" t="s">
        <v>247</v>
      </c>
      <c r="AI6" s="15" t="str">
        <f t="shared" ref="AI6:AI12" si="3">"___"&amp;RIGHT(AG6,3)</f>
        <v>___BDL</v>
      </c>
      <c r="AJ6" t="str">
        <f>IF(COUNTIF(INDATA!A7:A52,AI6)=1,"ok","MISSING")</f>
        <v>ok</v>
      </c>
    </row>
    <row r="7" spans="1:36" customFormat="1" x14ac:dyDescent="0.3">
      <c r="B7" s="13" t="s">
        <v>138</v>
      </c>
      <c r="D7" t="str">
        <f t="shared" ref="D7:D22" si="4">IF(P7&gt;0,"FLO_DELIV","*")</f>
        <v>*</v>
      </c>
      <c r="I7" s="14" t="str">
        <f t="shared" si="0"/>
        <v>T*</v>
      </c>
      <c r="K7" s="3"/>
      <c r="L7" s="15" t="str">
        <f t="shared" si="1"/>
        <v>TRABGS</v>
      </c>
      <c r="N7" s="14" t="str">
        <f t="shared" si="2"/>
        <v>TRABGS</v>
      </c>
      <c r="P7">
        <f>SUMIF(INDATA!$A$7:$A$52,$AI7,INDATA!J$7:J$52)</f>
        <v>0</v>
      </c>
      <c r="AF7" s="3"/>
      <c r="AG7" s="15" t="s">
        <v>248</v>
      </c>
      <c r="AH7" s="15" t="s">
        <v>249</v>
      </c>
      <c r="AI7" s="15" t="str">
        <f t="shared" si="3"/>
        <v>___BGS</v>
      </c>
      <c r="AJ7" t="str">
        <f>IF(COUNTIF(INDATA!A8:A53,AI7)=1,"ok","MISSING")</f>
        <v>ok</v>
      </c>
    </row>
    <row r="8" spans="1:36" customFormat="1" x14ac:dyDescent="0.3">
      <c r="B8" s="13" t="s">
        <v>138</v>
      </c>
      <c r="D8" t="str">
        <f t="shared" si="4"/>
        <v>*</v>
      </c>
      <c r="I8" s="14" t="str">
        <f t="shared" si="0"/>
        <v>T*</v>
      </c>
      <c r="K8" s="3"/>
      <c r="L8" s="15" t="str">
        <f t="shared" si="1"/>
        <v>TRABJF</v>
      </c>
      <c r="N8" s="14" t="str">
        <f t="shared" si="2"/>
        <v>TRABJF</v>
      </c>
      <c r="P8">
        <f>SUMIF(INDATA!$A$7:$A$52,$AI8,INDATA!J$7:J$52)</f>
        <v>0</v>
      </c>
      <c r="AF8" s="3"/>
      <c r="AG8" s="15" t="s">
        <v>250</v>
      </c>
      <c r="AH8" s="15" t="s">
        <v>251</v>
      </c>
      <c r="AI8" s="15" t="str">
        <f t="shared" si="3"/>
        <v>___BJF</v>
      </c>
      <c r="AJ8" t="str">
        <f>IF(COUNTIF(INDATA!A9:A54,AI8)=1,"ok","MISSING")</f>
        <v>ok</v>
      </c>
    </row>
    <row r="9" spans="1:36" s="2" customFormat="1" x14ac:dyDescent="0.3">
      <c r="B9" s="13" t="s">
        <v>138</v>
      </c>
      <c r="C9"/>
      <c r="D9" t="str">
        <f t="shared" si="4"/>
        <v>*</v>
      </c>
      <c r="E9"/>
      <c r="F9"/>
      <c r="G9"/>
      <c r="H9"/>
      <c r="I9" s="14" t="str">
        <f t="shared" si="0"/>
        <v>T*</v>
      </c>
      <c r="J9"/>
      <c r="L9" s="15" t="str">
        <f t="shared" si="1"/>
        <v>TRADME</v>
      </c>
      <c r="M9"/>
      <c r="N9" s="14" t="str">
        <f t="shared" si="2"/>
        <v>TRADME</v>
      </c>
      <c r="O9"/>
      <c r="P9">
        <f>SUMIF(INDATA!$A$7:$A$52,$AI9,INDATA!J$7:J$52)</f>
        <v>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 s="15" t="s">
        <v>252</v>
      </c>
      <c r="AH9" s="15" t="s">
        <v>253</v>
      </c>
      <c r="AI9" s="15" t="str">
        <f t="shared" si="3"/>
        <v>___DME</v>
      </c>
      <c r="AJ9" t="str">
        <f>IF(COUNTIF(INDATA!A10:A55,AI9)=1,"ok","MISSING")</f>
        <v>ok</v>
      </c>
    </row>
    <row r="10" spans="1:36" x14ac:dyDescent="0.3">
      <c r="A10" s="4"/>
      <c r="B10" s="13" t="s">
        <v>138</v>
      </c>
      <c r="C10"/>
      <c r="D10" t="str">
        <f t="shared" si="4"/>
        <v>*</v>
      </c>
      <c r="E10"/>
      <c r="F10"/>
      <c r="G10"/>
      <c r="H10"/>
      <c r="I10" s="14" t="str">
        <f t="shared" si="0"/>
        <v>T*</v>
      </c>
      <c r="J10"/>
      <c r="L10" s="15" t="str">
        <f t="shared" si="1"/>
        <v>TRADST</v>
      </c>
      <c r="M10"/>
      <c r="N10" s="14" t="str">
        <f t="shared" si="2"/>
        <v>TRADST</v>
      </c>
      <c r="O10"/>
      <c r="P10">
        <f>SUMIF(INDATA!$A$7:$A$52,$AI10,INDATA!J$7:J$52)</f>
        <v>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 s="15" t="s">
        <v>254</v>
      </c>
      <c r="AH10" s="15" t="s">
        <v>255</v>
      </c>
      <c r="AI10" s="15" t="str">
        <f t="shared" si="3"/>
        <v>___DST</v>
      </c>
      <c r="AJ10" t="str">
        <f>IF(COUNTIF(INDATA!A11:A56,AI10)=1,"ok","MISSING")</f>
        <v>ok</v>
      </c>
    </row>
    <row r="11" spans="1:36" x14ac:dyDescent="0.3">
      <c r="A11" s="5"/>
      <c r="B11" s="13" t="s">
        <v>138</v>
      </c>
      <c r="C11"/>
      <c r="D11" t="str">
        <f t="shared" si="4"/>
        <v>FLO_DELIV</v>
      </c>
      <c r="E11"/>
      <c r="F11"/>
      <c r="G11"/>
      <c r="H11"/>
      <c r="I11" s="14" t="str">
        <f t="shared" si="0"/>
        <v>T*</v>
      </c>
      <c r="J11"/>
      <c r="L11" s="15" t="str">
        <f t="shared" si="1"/>
        <v>TRAELC</v>
      </c>
      <c r="M11"/>
      <c r="N11" s="14" t="str">
        <f t="shared" si="2"/>
        <v>TRAELC</v>
      </c>
      <c r="O11"/>
      <c r="P11">
        <f>SUMIF(INDATA!$A$7:$A$52,$AI11,INDATA!J$7:J$52)</f>
        <v>6.1999999999999998E-3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G11" s="15" t="s">
        <v>256</v>
      </c>
      <c r="AH11" s="15" t="s">
        <v>257</v>
      </c>
      <c r="AI11" s="15" t="str">
        <f t="shared" si="3"/>
        <v>___ELC</v>
      </c>
      <c r="AJ11" t="str">
        <f>IF(COUNTIF(INDATA!A12:A57,AI11)=1,"ok","MISSING")</f>
        <v>ok</v>
      </c>
    </row>
    <row r="12" spans="1:36" x14ac:dyDescent="0.3">
      <c r="A12" s="4"/>
      <c r="B12" s="13" t="s">
        <v>138</v>
      </c>
      <c r="C12"/>
      <c r="D12" t="str">
        <f t="shared" si="4"/>
        <v>*</v>
      </c>
      <c r="E12"/>
      <c r="F12"/>
      <c r="G12"/>
      <c r="H12"/>
      <c r="I12" s="14" t="str">
        <f t="shared" si="0"/>
        <v>T*</v>
      </c>
      <c r="J12"/>
      <c r="L12" s="15" t="str">
        <f t="shared" si="1"/>
        <v>TRAETH</v>
      </c>
      <c r="M12"/>
      <c r="N12" s="14" t="str">
        <f t="shared" si="2"/>
        <v>TRAETH</v>
      </c>
      <c r="O12"/>
      <c r="P12">
        <f>SUMIF(INDATA!$A$7:$A$52,$AI12,INDATA!J$7:J$52)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G12" s="15" t="s">
        <v>258</v>
      </c>
      <c r="AH12" s="15" t="s">
        <v>259</v>
      </c>
      <c r="AI12" s="15" t="str">
        <f t="shared" si="3"/>
        <v>___ETH</v>
      </c>
      <c r="AJ12" t="str">
        <f>IF(COUNTIF(INDATA!A13:A58,AI12)=1,"ok","MISSING")</f>
        <v>ok</v>
      </c>
    </row>
    <row r="13" spans="1:36" x14ac:dyDescent="0.3">
      <c r="A13" s="4"/>
      <c r="B13" s="13" t="s">
        <v>138</v>
      </c>
      <c r="C13"/>
      <c r="D13" t="str">
        <f t="shared" si="4"/>
        <v>*</v>
      </c>
      <c r="E13"/>
      <c r="F13"/>
      <c r="G13"/>
      <c r="H13"/>
      <c r="I13" s="14" t="str">
        <f t="shared" si="0"/>
        <v>T*</v>
      </c>
      <c r="J13"/>
      <c r="L13" s="15" t="str">
        <f t="shared" si="1"/>
        <v>TRAETHM</v>
      </c>
      <c r="M13"/>
      <c r="N13" s="14" t="str">
        <f t="shared" si="2"/>
        <v>TRAETHM</v>
      </c>
      <c r="O13"/>
      <c r="P13">
        <f>SUMIF(INDATA!$A$7:$A$52,$AI13,INDATA!J$7:J$52)</f>
        <v>0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G13" s="15" t="s">
        <v>260</v>
      </c>
      <c r="AH13" s="15" t="s">
        <v>261</v>
      </c>
      <c r="AI13" s="21" t="str">
        <f>"___"&amp;RIGHT(AG13,4)</f>
        <v>___ETHM</v>
      </c>
      <c r="AJ13" t="str">
        <f>IF(COUNTIF(INDATA!A14:A59,AI13)=1,"ok","MISSING")</f>
        <v>ok</v>
      </c>
    </row>
    <row r="14" spans="1:36" x14ac:dyDescent="0.3">
      <c r="A14" s="4"/>
      <c r="B14" s="13" t="s">
        <v>138</v>
      </c>
      <c r="C14"/>
      <c r="D14" t="str">
        <f t="shared" si="4"/>
        <v>*</v>
      </c>
      <c r="E14"/>
      <c r="F14"/>
      <c r="G14"/>
      <c r="H14"/>
      <c r="I14" s="14" t="str">
        <f t="shared" si="0"/>
        <v>T*</v>
      </c>
      <c r="J14"/>
      <c r="L14" s="15" t="str">
        <f t="shared" si="1"/>
        <v>TRAGSL</v>
      </c>
      <c r="M14"/>
      <c r="N14" s="14" t="str">
        <f t="shared" si="2"/>
        <v>TRAGSL</v>
      </c>
      <c r="O14"/>
      <c r="P14">
        <f>SUMIF(INDATA!$A$7:$A$52,$AI14,INDATA!J$7:J$52)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G14" s="15" t="s">
        <v>262</v>
      </c>
      <c r="AH14" s="15" t="s">
        <v>263</v>
      </c>
      <c r="AI14" s="15" t="str">
        <f t="shared" ref="AI14:AI22" si="5">"___"&amp;RIGHT(AG14,3)</f>
        <v>___GSL</v>
      </c>
      <c r="AJ14" t="str">
        <f>IF(COUNTIF(INDATA!A15:A60,AI14)=1,"ok","MISSING")</f>
        <v>ok</v>
      </c>
    </row>
    <row r="15" spans="1:36" x14ac:dyDescent="0.3">
      <c r="A15" s="4"/>
      <c r="B15" s="13" t="s">
        <v>138</v>
      </c>
      <c r="C15"/>
      <c r="D15" t="str">
        <f t="shared" si="4"/>
        <v>*</v>
      </c>
      <c r="E15"/>
      <c r="F15"/>
      <c r="G15"/>
      <c r="H15"/>
      <c r="I15" s="14" t="str">
        <f t="shared" si="0"/>
        <v>T*</v>
      </c>
      <c r="J15"/>
      <c r="L15" s="15" t="str">
        <f t="shared" si="1"/>
        <v>TRAH2G</v>
      </c>
      <c r="M15"/>
      <c r="N15" s="14" t="str">
        <f t="shared" si="2"/>
        <v>TRAH2G</v>
      </c>
      <c r="O15"/>
      <c r="P15">
        <f>SUMIF(INDATA!$A$7:$A$52,$AI15,INDATA!J$7:J$52)</f>
        <v>0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G15" s="15" t="s">
        <v>264</v>
      </c>
      <c r="AH15" s="15" t="s">
        <v>265</v>
      </c>
      <c r="AI15" s="15" t="str">
        <f t="shared" si="5"/>
        <v>___H2G</v>
      </c>
      <c r="AJ15" t="str">
        <f>IF(COUNTIF(INDATA!A16:A61,AI15)=1,"ok","MISSING")</f>
        <v>ok</v>
      </c>
    </row>
    <row r="16" spans="1:36" x14ac:dyDescent="0.3">
      <c r="A16" s="4"/>
      <c r="B16" s="13" t="s">
        <v>138</v>
      </c>
      <c r="C16"/>
      <c r="D16" t="str">
        <f t="shared" si="4"/>
        <v>*</v>
      </c>
      <c r="E16"/>
      <c r="F16"/>
      <c r="G16"/>
      <c r="H16"/>
      <c r="I16" s="14" t="str">
        <f t="shared" si="0"/>
        <v>T*</v>
      </c>
      <c r="J16"/>
      <c r="L16" s="15" t="str">
        <f t="shared" si="1"/>
        <v>TRAHFO</v>
      </c>
      <c r="M16"/>
      <c r="N16" s="14" t="str">
        <f t="shared" si="2"/>
        <v>TRAHFO</v>
      </c>
      <c r="O16"/>
      <c r="P16">
        <f>SUMIF(INDATA!$A$7:$A$52,$AI16,INDATA!J$7:J$52)</f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G16" s="15" t="s">
        <v>266</v>
      </c>
      <c r="AH16" s="15" t="s">
        <v>267</v>
      </c>
      <c r="AI16" s="15" t="str">
        <f t="shared" si="5"/>
        <v>___HFO</v>
      </c>
      <c r="AJ16" t="str">
        <f>IF(COUNTIF(INDATA!A17:A62,AI16)=1,"ok","MISSING")</f>
        <v>ok</v>
      </c>
    </row>
    <row r="17" spans="1:36" x14ac:dyDescent="0.3">
      <c r="A17" s="4"/>
      <c r="B17" s="13" t="s">
        <v>138</v>
      </c>
      <c r="C17"/>
      <c r="D17" t="str">
        <f t="shared" si="4"/>
        <v>*</v>
      </c>
      <c r="E17"/>
      <c r="F17"/>
      <c r="G17"/>
      <c r="H17"/>
      <c r="I17" s="14" t="str">
        <f t="shared" si="0"/>
        <v>T*</v>
      </c>
      <c r="J17"/>
      <c r="L17" s="15" t="str">
        <f t="shared" si="1"/>
        <v>TRAHUM</v>
      </c>
      <c r="M17"/>
      <c r="N17" s="14" t="str">
        <f t="shared" si="2"/>
        <v>TRAHUM</v>
      </c>
      <c r="O17"/>
      <c r="P17">
        <f>SUMIF(INDATA!$A$7:$A$52,$AI17,INDATA!J$7:J$52)</f>
        <v>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G17" s="15" t="s">
        <v>268</v>
      </c>
      <c r="AH17" s="15" t="s">
        <v>269</v>
      </c>
      <c r="AI17" s="15" t="str">
        <f t="shared" si="5"/>
        <v>___HUM</v>
      </c>
      <c r="AJ17" t="str">
        <f>IF(COUNTIF(INDATA!A18:A63,AI17)=1,"ok","MISSING")</f>
        <v>ok</v>
      </c>
    </row>
    <row r="18" spans="1:36" x14ac:dyDescent="0.3">
      <c r="A18" s="4"/>
      <c r="B18" s="13" t="s">
        <v>138</v>
      </c>
      <c r="C18"/>
      <c r="D18" t="str">
        <f t="shared" si="4"/>
        <v>*</v>
      </c>
      <c r="E18"/>
      <c r="F18"/>
      <c r="G18"/>
      <c r="H18"/>
      <c r="I18" s="14" t="str">
        <f t="shared" si="0"/>
        <v>T*</v>
      </c>
      <c r="J18"/>
      <c r="L18" s="15" t="str">
        <f t="shared" si="1"/>
        <v>TRAKER</v>
      </c>
      <c r="M18"/>
      <c r="N18" s="14" t="str">
        <f t="shared" si="2"/>
        <v>TRAKER</v>
      </c>
      <c r="O18"/>
      <c r="P18">
        <f>SUMIF(INDATA!$A$7:$A$52,$AI18,INDATA!J$7:J$52)</f>
        <v>0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G18" s="15" t="s">
        <v>270</v>
      </c>
      <c r="AH18" s="15" t="s">
        <v>271</v>
      </c>
      <c r="AI18" s="15" t="str">
        <f t="shared" si="5"/>
        <v>___KER</v>
      </c>
      <c r="AJ18" t="str">
        <f>IF(COUNTIF(INDATA!A19:A64,AI18)=1,"ok","MISSING")</f>
        <v>ok</v>
      </c>
    </row>
    <row r="19" spans="1:36" x14ac:dyDescent="0.3">
      <c r="A19" s="4"/>
      <c r="B19" s="13" t="s">
        <v>138</v>
      </c>
      <c r="C19"/>
      <c r="D19" t="str">
        <f t="shared" si="4"/>
        <v>*</v>
      </c>
      <c r="E19"/>
      <c r="F19"/>
      <c r="G19"/>
      <c r="H19"/>
      <c r="I19" s="14" t="str">
        <f t="shared" si="0"/>
        <v>T*</v>
      </c>
      <c r="J19"/>
      <c r="L19" s="15" t="str">
        <f t="shared" si="1"/>
        <v>TRALFO</v>
      </c>
      <c r="M19"/>
      <c r="N19" s="14" t="str">
        <f t="shared" si="2"/>
        <v>TRALFO</v>
      </c>
      <c r="O19"/>
      <c r="P19">
        <f>SUMIF(INDATA!$A$7:$A$52,$AI19,INDATA!J$7:J$52)</f>
        <v>0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G19" s="15" t="s">
        <v>272</v>
      </c>
      <c r="AH19" s="15" t="s">
        <v>273</v>
      </c>
      <c r="AI19" s="15" t="str">
        <f t="shared" si="5"/>
        <v>___LFO</v>
      </c>
      <c r="AJ19" t="str">
        <f>IF(COUNTIF(INDATA!A20:A65,AI19)=1,"ok","MISSING")</f>
        <v>ok</v>
      </c>
    </row>
    <row r="20" spans="1:36" x14ac:dyDescent="0.3">
      <c r="B20" s="13" t="s">
        <v>138</v>
      </c>
      <c r="C20"/>
      <c r="D20" t="str">
        <f t="shared" si="4"/>
        <v>*</v>
      </c>
      <c r="E20"/>
      <c r="F20"/>
      <c r="G20"/>
      <c r="H20"/>
      <c r="I20" s="14" t="str">
        <f t="shared" si="0"/>
        <v>T*</v>
      </c>
      <c r="J20"/>
      <c r="L20" s="15" t="str">
        <f t="shared" si="1"/>
        <v>TRALPG</v>
      </c>
      <c r="M20"/>
      <c r="N20" s="14" t="str">
        <f t="shared" si="2"/>
        <v>TRALPG</v>
      </c>
      <c r="P20">
        <f>SUMIF(INDATA!$A$7:$A$52,$AI20,INDATA!J$7:J$52)</f>
        <v>0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G20" s="15" t="s">
        <v>274</v>
      </c>
      <c r="AH20" s="15" t="s">
        <v>275</v>
      </c>
      <c r="AI20" s="15" t="str">
        <f t="shared" si="5"/>
        <v>___LPG</v>
      </c>
      <c r="AJ20" t="str">
        <f>IF(COUNTIF(INDATA!A21:A66,AI20)=1,"ok","MISSING")</f>
        <v>ok</v>
      </c>
    </row>
    <row r="21" spans="1:36" x14ac:dyDescent="0.3">
      <c r="B21" s="13" t="s">
        <v>138</v>
      </c>
      <c r="C21"/>
      <c r="D21" t="str">
        <f t="shared" si="4"/>
        <v>*</v>
      </c>
      <c r="E21"/>
      <c r="F21"/>
      <c r="G21"/>
      <c r="H21"/>
      <c r="I21" s="14" t="str">
        <f t="shared" si="0"/>
        <v>T*</v>
      </c>
      <c r="J21"/>
      <c r="L21" s="15" t="str">
        <f t="shared" si="1"/>
        <v>TRAMTH</v>
      </c>
      <c r="M21"/>
      <c r="N21" s="14" t="str">
        <f t="shared" si="2"/>
        <v>TRAMTH</v>
      </c>
      <c r="P21">
        <f>SUMIF(INDATA!$A$7:$A$52,$AI21,INDATA!J$7:J$52)</f>
        <v>0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G21" s="15" t="s">
        <v>276</v>
      </c>
      <c r="AH21" s="15" t="s">
        <v>277</v>
      </c>
      <c r="AI21" s="15" t="str">
        <f t="shared" si="5"/>
        <v>___MTH</v>
      </c>
      <c r="AJ21" t="str">
        <f>IF(COUNTIF(INDATA!A22:A67,AI21)=1,"ok","MISSING")</f>
        <v>ok</v>
      </c>
    </row>
    <row r="22" spans="1:36" x14ac:dyDescent="0.3">
      <c r="B22" s="13" t="s">
        <v>138</v>
      </c>
      <c r="C22"/>
      <c r="D22" t="str">
        <f t="shared" si="4"/>
        <v>*</v>
      </c>
      <c r="E22"/>
      <c r="F22"/>
      <c r="G22"/>
      <c r="H22"/>
      <c r="I22" s="14" t="str">
        <f t="shared" si="0"/>
        <v>T*</v>
      </c>
      <c r="J22"/>
      <c r="L22" s="15" t="str">
        <f t="shared" si="1"/>
        <v>TRANGS</v>
      </c>
      <c r="M22"/>
      <c r="N22" s="14" t="str">
        <f t="shared" si="2"/>
        <v>TRANGS</v>
      </c>
      <c r="P22">
        <f>SUMIF(INDATA!$A$7:$A$52,$AI22,INDATA!J$7:J$52)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G22" s="15" t="s">
        <v>278</v>
      </c>
      <c r="AH22" s="15" t="s">
        <v>279</v>
      </c>
      <c r="AI22" s="15" t="str">
        <f t="shared" si="5"/>
        <v>___NGS</v>
      </c>
      <c r="AJ22" t="str">
        <f>IF(COUNTIF(INDATA!A23:A68,AI22)=1,"ok","MISSING")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INDATA</vt:lpstr>
      <vt:lpstr>COM</vt:lpstr>
      <vt:lpstr>ELC</vt:lpstr>
      <vt:lpstr>IND</vt:lpstr>
      <vt:lpstr>MUN</vt:lpstr>
      <vt:lpstr>PLG</vt:lpstr>
      <vt:lpstr>SUP</vt:lpstr>
      <vt:lpstr>RSD</vt:lpstr>
      <vt:lpstr>TRA</vt:lpstr>
      <vt:lpstr>WWW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2019-04-23T03:58:20Z</dcterms:created>
  <dcterms:modified xsi:type="dcterms:W3CDTF">2022-10-07T11:41:03Z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241904854774475</vt:r8>
  </property>
</Properties>
</file>